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/>
  <mc:AlternateContent xmlns:mc="http://schemas.openxmlformats.org/markup-compatibility/2006">
    <mc:Choice Requires="x15">
      <x15ac:absPath xmlns:x15ac="http://schemas.microsoft.com/office/spreadsheetml/2010/11/ac" url="/Users/ddye/Documents/Teaching/MSE101-DataAnalysis/"/>
    </mc:Choice>
  </mc:AlternateContent>
  <bookViews>
    <workbookView xWindow="80" yWindow="460" windowWidth="51120" windowHeight="2834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2" i="1" l="1"/>
  <c r="I18" i="1"/>
  <c r="F18" i="1"/>
  <c r="G18" i="1"/>
  <c r="I19" i="1"/>
  <c r="F19" i="1"/>
  <c r="G19" i="1"/>
  <c r="I20" i="1"/>
  <c r="F20" i="1"/>
  <c r="G20" i="1"/>
  <c r="I21" i="1"/>
  <c r="F21" i="1"/>
  <c r="G21" i="1"/>
  <c r="I22" i="1"/>
  <c r="F22" i="1"/>
  <c r="G22" i="1"/>
  <c r="I16" i="1"/>
  <c r="F16" i="1"/>
  <c r="H16" i="1"/>
  <c r="J16" i="1"/>
  <c r="I17" i="1"/>
  <c r="F17" i="1"/>
  <c r="H17" i="1"/>
  <c r="J17" i="1"/>
  <c r="H18" i="1"/>
  <c r="J18" i="1"/>
  <c r="H19" i="1"/>
  <c r="J19" i="1"/>
  <c r="H20" i="1"/>
  <c r="J20" i="1"/>
  <c r="H21" i="1"/>
  <c r="J21" i="1"/>
  <c r="H22" i="1"/>
  <c r="J22" i="1"/>
  <c r="I23" i="1"/>
  <c r="F23" i="1"/>
  <c r="H23" i="1"/>
  <c r="J23" i="1"/>
  <c r="I24" i="1"/>
  <c r="F24" i="1"/>
  <c r="H24" i="1"/>
  <c r="J24" i="1"/>
  <c r="I25" i="1"/>
  <c r="F25" i="1"/>
  <c r="H25" i="1"/>
  <c r="J25" i="1"/>
  <c r="I26" i="1"/>
  <c r="F26" i="1"/>
  <c r="H26" i="1"/>
  <c r="J26" i="1"/>
  <c r="I27" i="1"/>
  <c r="F27" i="1"/>
  <c r="H27" i="1"/>
  <c r="J27" i="1"/>
  <c r="I28" i="1"/>
  <c r="F28" i="1"/>
  <c r="H28" i="1"/>
  <c r="J28" i="1"/>
  <c r="I29" i="1"/>
  <c r="F29" i="1"/>
  <c r="H29" i="1"/>
  <c r="J29" i="1"/>
  <c r="I30" i="1"/>
  <c r="F30" i="1"/>
  <c r="H30" i="1"/>
  <c r="J30" i="1"/>
  <c r="I31" i="1"/>
  <c r="F31" i="1"/>
  <c r="H31" i="1"/>
  <c r="J31" i="1"/>
  <c r="I32" i="1"/>
  <c r="F32" i="1"/>
  <c r="H32" i="1"/>
  <c r="J32" i="1"/>
  <c r="I33" i="1"/>
  <c r="F33" i="1"/>
  <c r="H33" i="1"/>
  <c r="J33" i="1"/>
  <c r="I34" i="1"/>
  <c r="F34" i="1"/>
  <c r="H34" i="1"/>
  <c r="J34" i="1"/>
  <c r="I35" i="1"/>
  <c r="F35" i="1"/>
  <c r="H35" i="1"/>
  <c r="J35" i="1"/>
  <c r="I36" i="1"/>
  <c r="F36" i="1"/>
  <c r="H36" i="1"/>
  <c r="J36" i="1"/>
  <c r="I37" i="1"/>
  <c r="F37" i="1"/>
  <c r="H37" i="1"/>
  <c r="J37" i="1"/>
  <c r="I38" i="1"/>
  <c r="F38" i="1"/>
  <c r="H38" i="1"/>
  <c r="J38" i="1"/>
  <c r="I39" i="1"/>
  <c r="F39" i="1"/>
  <c r="H39" i="1"/>
  <c r="J39" i="1"/>
  <c r="I40" i="1"/>
  <c r="F40" i="1"/>
  <c r="H40" i="1"/>
  <c r="J40" i="1"/>
  <c r="I41" i="1"/>
  <c r="F41" i="1"/>
  <c r="H41" i="1"/>
  <c r="J41" i="1"/>
  <c r="I42" i="1"/>
  <c r="F42" i="1"/>
  <c r="H42" i="1"/>
  <c r="J42" i="1"/>
  <c r="I43" i="1"/>
  <c r="F43" i="1"/>
  <c r="H43" i="1"/>
  <c r="J43" i="1"/>
  <c r="I44" i="1"/>
  <c r="F44" i="1"/>
  <c r="H44" i="1"/>
  <c r="J44" i="1"/>
  <c r="I45" i="1"/>
  <c r="F45" i="1"/>
  <c r="H45" i="1"/>
  <c r="J45" i="1"/>
  <c r="I46" i="1"/>
  <c r="F46" i="1"/>
  <c r="H46" i="1"/>
  <c r="J46" i="1"/>
  <c r="I47" i="1"/>
  <c r="F47" i="1"/>
  <c r="H47" i="1"/>
  <c r="J47" i="1"/>
  <c r="I48" i="1"/>
  <c r="F48" i="1"/>
  <c r="H48" i="1"/>
  <c r="J48" i="1"/>
  <c r="I49" i="1"/>
  <c r="F49" i="1"/>
  <c r="H49" i="1"/>
  <c r="J49" i="1"/>
  <c r="I50" i="1"/>
  <c r="F50" i="1"/>
  <c r="H50" i="1"/>
  <c r="J50" i="1"/>
  <c r="I51" i="1"/>
  <c r="F51" i="1"/>
  <c r="H51" i="1"/>
  <c r="J51" i="1"/>
  <c r="I52" i="1"/>
  <c r="F52" i="1"/>
  <c r="H52" i="1"/>
  <c r="J52" i="1"/>
  <c r="I53" i="1"/>
  <c r="F53" i="1"/>
  <c r="H53" i="1"/>
  <c r="J53" i="1"/>
  <c r="I54" i="1"/>
  <c r="F54" i="1"/>
  <c r="H54" i="1"/>
  <c r="J54" i="1"/>
  <c r="I55" i="1"/>
  <c r="F55" i="1"/>
  <c r="H55" i="1"/>
  <c r="J55" i="1"/>
  <c r="I56" i="1"/>
  <c r="F56" i="1"/>
  <c r="H56" i="1"/>
  <c r="J56" i="1"/>
  <c r="I57" i="1"/>
  <c r="F57" i="1"/>
  <c r="H57" i="1"/>
  <c r="J57" i="1"/>
  <c r="I58" i="1"/>
  <c r="F58" i="1"/>
  <c r="H58" i="1"/>
  <c r="J58" i="1"/>
  <c r="I59" i="1"/>
  <c r="F59" i="1"/>
  <c r="H59" i="1"/>
  <c r="J59" i="1"/>
  <c r="I60" i="1"/>
  <c r="F60" i="1"/>
  <c r="H60" i="1"/>
  <c r="J60" i="1"/>
  <c r="I61" i="1"/>
  <c r="F61" i="1"/>
  <c r="H61" i="1"/>
  <c r="J61" i="1"/>
  <c r="I62" i="1"/>
  <c r="F62" i="1"/>
  <c r="H62" i="1"/>
  <c r="J62" i="1"/>
  <c r="I63" i="1"/>
  <c r="F63" i="1"/>
  <c r="H63" i="1"/>
  <c r="J63" i="1"/>
  <c r="I64" i="1"/>
  <c r="F64" i="1"/>
  <c r="H64" i="1"/>
  <c r="J64" i="1"/>
  <c r="I65" i="1"/>
  <c r="F65" i="1"/>
  <c r="H65" i="1"/>
  <c r="J65" i="1"/>
  <c r="I66" i="1"/>
  <c r="F66" i="1"/>
  <c r="H66" i="1"/>
  <c r="J66" i="1"/>
  <c r="I67" i="1"/>
  <c r="F67" i="1"/>
  <c r="H67" i="1"/>
  <c r="J67" i="1"/>
  <c r="I68" i="1"/>
  <c r="F68" i="1"/>
  <c r="H68" i="1"/>
  <c r="J68" i="1"/>
  <c r="I69" i="1"/>
  <c r="F69" i="1"/>
  <c r="H69" i="1"/>
  <c r="J69" i="1"/>
  <c r="I70" i="1"/>
  <c r="F70" i="1"/>
  <c r="H70" i="1"/>
  <c r="J70" i="1"/>
  <c r="I71" i="1"/>
  <c r="F71" i="1"/>
  <c r="H71" i="1"/>
  <c r="J71" i="1"/>
  <c r="I72" i="1"/>
  <c r="F72" i="1"/>
  <c r="H72" i="1"/>
  <c r="J72" i="1"/>
  <c r="I73" i="1"/>
  <c r="F73" i="1"/>
  <c r="H73" i="1"/>
  <c r="J73" i="1"/>
  <c r="I74" i="1"/>
  <c r="F74" i="1"/>
  <c r="H74" i="1"/>
  <c r="J74" i="1"/>
  <c r="I75" i="1"/>
  <c r="F75" i="1"/>
  <c r="H75" i="1"/>
  <c r="J75" i="1"/>
  <c r="I76" i="1"/>
  <c r="F76" i="1"/>
  <c r="H76" i="1"/>
  <c r="J76" i="1"/>
  <c r="I77" i="1"/>
  <c r="F77" i="1"/>
  <c r="H77" i="1"/>
  <c r="J77" i="1"/>
  <c r="I78" i="1"/>
  <c r="F78" i="1"/>
  <c r="H78" i="1"/>
  <c r="J78" i="1"/>
  <c r="I79" i="1"/>
  <c r="F79" i="1"/>
  <c r="H79" i="1"/>
  <c r="J79" i="1"/>
  <c r="I80" i="1"/>
  <c r="F80" i="1"/>
  <c r="H80" i="1"/>
  <c r="J80" i="1"/>
  <c r="I81" i="1"/>
  <c r="F81" i="1"/>
  <c r="H81" i="1"/>
  <c r="J81" i="1"/>
  <c r="I82" i="1"/>
  <c r="F82" i="1"/>
  <c r="H82" i="1"/>
  <c r="J82" i="1"/>
  <c r="I83" i="1"/>
  <c r="F83" i="1"/>
  <c r="H83" i="1"/>
  <c r="J83" i="1"/>
  <c r="I84" i="1"/>
  <c r="F84" i="1"/>
  <c r="H84" i="1"/>
  <c r="J84" i="1"/>
  <c r="I85" i="1"/>
  <c r="F85" i="1"/>
  <c r="H85" i="1"/>
  <c r="J85" i="1"/>
  <c r="I86" i="1"/>
  <c r="F86" i="1"/>
  <c r="H86" i="1"/>
  <c r="J86" i="1"/>
  <c r="I87" i="1"/>
  <c r="F87" i="1"/>
  <c r="H87" i="1"/>
  <c r="J87" i="1"/>
  <c r="I88" i="1"/>
  <c r="F88" i="1"/>
  <c r="H88" i="1"/>
  <c r="J88" i="1"/>
  <c r="I89" i="1"/>
  <c r="F89" i="1"/>
  <c r="H89" i="1"/>
  <c r="J89" i="1"/>
  <c r="I90" i="1"/>
  <c r="F90" i="1"/>
  <c r="H90" i="1"/>
  <c r="J90" i="1"/>
  <c r="I91" i="1"/>
  <c r="F91" i="1"/>
  <c r="H91" i="1"/>
  <c r="J91" i="1"/>
  <c r="I92" i="1"/>
  <c r="F92" i="1"/>
  <c r="H92" i="1"/>
  <c r="J92" i="1"/>
  <c r="I93" i="1"/>
  <c r="F93" i="1"/>
  <c r="H93" i="1"/>
  <c r="J93" i="1"/>
  <c r="I94" i="1"/>
  <c r="F94" i="1"/>
  <c r="H94" i="1"/>
  <c r="J94" i="1"/>
  <c r="I95" i="1"/>
  <c r="F95" i="1"/>
  <c r="H95" i="1"/>
  <c r="J95" i="1"/>
  <c r="I96" i="1"/>
  <c r="F96" i="1"/>
  <c r="H96" i="1"/>
  <c r="J96" i="1"/>
  <c r="I97" i="1"/>
  <c r="F97" i="1"/>
  <c r="H97" i="1"/>
  <c r="J97" i="1"/>
  <c r="I98" i="1"/>
  <c r="F98" i="1"/>
  <c r="H98" i="1"/>
  <c r="J98" i="1"/>
  <c r="I99" i="1"/>
  <c r="F99" i="1"/>
  <c r="H99" i="1"/>
  <c r="J99" i="1"/>
  <c r="I100" i="1"/>
  <c r="F100" i="1"/>
  <c r="H100" i="1"/>
  <c r="J100" i="1"/>
  <c r="I101" i="1"/>
  <c r="F101" i="1"/>
  <c r="H101" i="1"/>
  <c r="J101" i="1"/>
  <c r="J13" i="1"/>
  <c r="E8" i="1"/>
  <c r="F8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3" i="1"/>
  <c r="E7" i="1"/>
  <c r="F7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3" i="1"/>
  <c r="E6" i="1"/>
  <c r="F6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3" i="1"/>
  <c r="E5" i="1"/>
  <c r="F5" i="1"/>
  <c r="O16" i="1"/>
  <c r="N16" i="1"/>
  <c r="P16" i="1"/>
  <c r="O17" i="1"/>
  <c r="N17" i="1"/>
  <c r="P17" i="1"/>
  <c r="O18" i="1"/>
  <c r="N18" i="1"/>
  <c r="P18" i="1"/>
  <c r="O19" i="1"/>
  <c r="N19" i="1"/>
  <c r="P19" i="1"/>
  <c r="O20" i="1"/>
  <c r="N20" i="1"/>
  <c r="P20" i="1"/>
  <c r="O21" i="1"/>
  <c r="N21" i="1"/>
  <c r="P21" i="1"/>
  <c r="O22" i="1"/>
  <c r="N22" i="1"/>
  <c r="P22" i="1"/>
  <c r="O23" i="1"/>
  <c r="N23" i="1"/>
  <c r="P23" i="1"/>
  <c r="O24" i="1"/>
  <c r="N24" i="1"/>
  <c r="P24" i="1"/>
  <c r="O25" i="1"/>
  <c r="N25" i="1"/>
  <c r="P25" i="1"/>
  <c r="O26" i="1"/>
  <c r="N26" i="1"/>
  <c r="P26" i="1"/>
  <c r="O27" i="1"/>
  <c r="N27" i="1"/>
  <c r="P27" i="1"/>
  <c r="O28" i="1"/>
  <c r="N28" i="1"/>
  <c r="P28" i="1"/>
  <c r="O29" i="1"/>
  <c r="N29" i="1"/>
  <c r="P29" i="1"/>
  <c r="O30" i="1"/>
  <c r="N30" i="1"/>
  <c r="P30" i="1"/>
  <c r="O31" i="1"/>
  <c r="N31" i="1"/>
  <c r="P31" i="1"/>
  <c r="O32" i="1"/>
  <c r="N32" i="1"/>
  <c r="P32" i="1"/>
  <c r="O33" i="1"/>
  <c r="N33" i="1"/>
  <c r="P33" i="1"/>
  <c r="O34" i="1"/>
  <c r="N34" i="1"/>
  <c r="P34" i="1"/>
  <c r="O35" i="1"/>
  <c r="N35" i="1"/>
  <c r="P35" i="1"/>
  <c r="O36" i="1"/>
  <c r="N36" i="1"/>
  <c r="P36" i="1"/>
  <c r="O37" i="1"/>
  <c r="N37" i="1"/>
  <c r="P37" i="1"/>
  <c r="O38" i="1"/>
  <c r="N38" i="1"/>
  <c r="P38" i="1"/>
  <c r="O39" i="1"/>
  <c r="N39" i="1"/>
  <c r="P39" i="1"/>
  <c r="O40" i="1"/>
  <c r="N40" i="1"/>
  <c r="P40" i="1"/>
  <c r="O41" i="1"/>
  <c r="N41" i="1"/>
  <c r="P41" i="1"/>
  <c r="O42" i="1"/>
  <c r="N42" i="1"/>
  <c r="P42" i="1"/>
  <c r="O43" i="1"/>
  <c r="N43" i="1"/>
  <c r="P43" i="1"/>
  <c r="O44" i="1"/>
  <c r="N44" i="1"/>
  <c r="P44" i="1"/>
  <c r="O45" i="1"/>
  <c r="N45" i="1"/>
  <c r="P45" i="1"/>
  <c r="O46" i="1"/>
  <c r="N46" i="1"/>
  <c r="P46" i="1"/>
  <c r="O47" i="1"/>
  <c r="N47" i="1"/>
  <c r="P47" i="1"/>
  <c r="O48" i="1"/>
  <c r="N48" i="1"/>
  <c r="P48" i="1"/>
  <c r="O49" i="1"/>
  <c r="N49" i="1"/>
  <c r="P49" i="1"/>
  <c r="O50" i="1"/>
  <c r="N50" i="1"/>
  <c r="P50" i="1"/>
  <c r="O51" i="1"/>
  <c r="N51" i="1"/>
  <c r="P51" i="1"/>
  <c r="O52" i="1"/>
  <c r="N52" i="1"/>
  <c r="P52" i="1"/>
  <c r="O53" i="1"/>
  <c r="N53" i="1"/>
  <c r="P53" i="1"/>
  <c r="O54" i="1"/>
  <c r="N54" i="1"/>
  <c r="P54" i="1"/>
  <c r="O55" i="1"/>
  <c r="N55" i="1"/>
  <c r="P55" i="1"/>
  <c r="O56" i="1"/>
  <c r="N56" i="1"/>
  <c r="P56" i="1"/>
  <c r="O57" i="1"/>
  <c r="N57" i="1"/>
  <c r="P57" i="1"/>
  <c r="O58" i="1"/>
  <c r="N58" i="1"/>
  <c r="P58" i="1"/>
  <c r="O59" i="1"/>
  <c r="N59" i="1"/>
  <c r="P59" i="1"/>
  <c r="O60" i="1"/>
  <c r="N60" i="1"/>
  <c r="P60" i="1"/>
  <c r="O61" i="1"/>
  <c r="N61" i="1"/>
  <c r="P61" i="1"/>
  <c r="O62" i="1"/>
  <c r="N62" i="1"/>
  <c r="P62" i="1"/>
  <c r="O63" i="1"/>
  <c r="N63" i="1"/>
  <c r="P63" i="1"/>
  <c r="O64" i="1"/>
  <c r="N64" i="1"/>
  <c r="P64" i="1"/>
  <c r="O65" i="1"/>
  <c r="N65" i="1"/>
  <c r="P65" i="1"/>
  <c r="O66" i="1"/>
  <c r="N66" i="1"/>
  <c r="P66" i="1"/>
  <c r="O67" i="1"/>
  <c r="N67" i="1"/>
  <c r="P67" i="1"/>
  <c r="O68" i="1"/>
  <c r="N68" i="1"/>
  <c r="P68" i="1"/>
  <c r="O69" i="1"/>
  <c r="N69" i="1"/>
  <c r="P69" i="1"/>
  <c r="O70" i="1"/>
  <c r="N70" i="1"/>
  <c r="P70" i="1"/>
  <c r="O71" i="1"/>
  <c r="N71" i="1"/>
  <c r="P71" i="1"/>
  <c r="O72" i="1"/>
  <c r="N72" i="1"/>
  <c r="P72" i="1"/>
  <c r="O73" i="1"/>
  <c r="N73" i="1"/>
  <c r="P73" i="1"/>
  <c r="O74" i="1"/>
  <c r="N74" i="1"/>
  <c r="P74" i="1"/>
  <c r="O75" i="1"/>
  <c r="N75" i="1"/>
  <c r="P75" i="1"/>
  <c r="O76" i="1"/>
  <c r="N76" i="1"/>
  <c r="P76" i="1"/>
  <c r="O77" i="1"/>
  <c r="N77" i="1"/>
  <c r="P77" i="1"/>
  <c r="O78" i="1"/>
  <c r="N78" i="1"/>
  <c r="P78" i="1"/>
  <c r="O79" i="1"/>
  <c r="N79" i="1"/>
  <c r="P79" i="1"/>
  <c r="O80" i="1"/>
  <c r="N80" i="1"/>
  <c r="P80" i="1"/>
  <c r="O81" i="1"/>
  <c r="N81" i="1"/>
  <c r="P81" i="1"/>
  <c r="O82" i="1"/>
  <c r="N82" i="1"/>
  <c r="P82" i="1"/>
  <c r="O83" i="1"/>
  <c r="N83" i="1"/>
  <c r="P83" i="1"/>
  <c r="O84" i="1"/>
  <c r="N84" i="1"/>
  <c r="P84" i="1"/>
  <c r="O85" i="1"/>
  <c r="N85" i="1"/>
  <c r="P85" i="1"/>
  <c r="O86" i="1"/>
  <c r="N86" i="1"/>
  <c r="P86" i="1"/>
  <c r="O87" i="1"/>
  <c r="N87" i="1"/>
  <c r="P87" i="1"/>
  <c r="O88" i="1"/>
  <c r="N88" i="1"/>
  <c r="P88" i="1"/>
  <c r="O89" i="1"/>
  <c r="N89" i="1"/>
  <c r="P89" i="1"/>
  <c r="O90" i="1"/>
  <c r="N90" i="1"/>
  <c r="P90" i="1"/>
  <c r="O91" i="1"/>
  <c r="N91" i="1"/>
  <c r="P91" i="1"/>
  <c r="O92" i="1"/>
  <c r="N92" i="1"/>
  <c r="P92" i="1"/>
  <c r="O93" i="1"/>
  <c r="N93" i="1"/>
  <c r="P93" i="1"/>
  <c r="O94" i="1"/>
  <c r="N94" i="1"/>
  <c r="P94" i="1"/>
  <c r="O95" i="1"/>
  <c r="N95" i="1"/>
  <c r="P95" i="1"/>
  <c r="O96" i="1"/>
  <c r="N96" i="1"/>
  <c r="P96" i="1"/>
  <c r="O97" i="1"/>
  <c r="N97" i="1"/>
  <c r="P97" i="1"/>
  <c r="O98" i="1"/>
  <c r="N98" i="1"/>
  <c r="P98" i="1"/>
  <c r="O99" i="1"/>
  <c r="N99" i="1"/>
  <c r="P99" i="1"/>
  <c r="O100" i="1"/>
  <c r="N100" i="1"/>
  <c r="P100" i="1"/>
  <c r="O101" i="1"/>
  <c r="N101" i="1"/>
  <c r="P101" i="1"/>
  <c r="P13" i="1"/>
  <c r="G16" i="1"/>
  <c r="G17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3" i="1"/>
  <c r="E11" i="1"/>
  <c r="E9" i="1"/>
  <c r="B17" i="1"/>
  <c r="E17" i="1"/>
  <c r="B18" i="1"/>
  <c r="E18" i="1"/>
  <c r="B19" i="1"/>
  <c r="E19" i="1"/>
  <c r="B20" i="1"/>
  <c r="E20" i="1"/>
  <c r="B21" i="1"/>
  <c r="E21" i="1"/>
  <c r="B22" i="1"/>
  <c r="E22" i="1"/>
  <c r="B23" i="1"/>
  <c r="E23" i="1"/>
  <c r="B24" i="1"/>
  <c r="E24" i="1"/>
  <c r="B25" i="1"/>
  <c r="E25" i="1"/>
  <c r="B26" i="1"/>
  <c r="E26" i="1"/>
  <c r="B27" i="1"/>
  <c r="E27" i="1"/>
  <c r="B28" i="1"/>
  <c r="E28" i="1"/>
  <c r="B29" i="1"/>
  <c r="E29" i="1"/>
  <c r="B30" i="1"/>
  <c r="E30" i="1"/>
  <c r="B31" i="1"/>
  <c r="E31" i="1"/>
  <c r="B32" i="1"/>
  <c r="E32" i="1"/>
  <c r="B33" i="1"/>
  <c r="E33" i="1"/>
  <c r="B34" i="1"/>
  <c r="E34" i="1"/>
  <c r="B35" i="1"/>
  <c r="E35" i="1"/>
  <c r="B36" i="1"/>
  <c r="E36" i="1"/>
  <c r="B37" i="1"/>
  <c r="E37" i="1"/>
  <c r="B38" i="1"/>
  <c r="E38" i="1"/>
  <c r="B39" i="1"/>
  <c r="E39" i="1"/>
  <c r="B40" i="1"/>
  <c r="E40" i="1"/>
  <c r="B41" i="1"/>
  <c r="E41" i="1"/>
  <c r="B42" i="1"/>
  <c r="E42" i="1"/>
  <c r="B43" i="1"/>
  <c r="E43" i="1"/>
  <c r="B44" i="1"/>
  <c r="E44" i="1"/>
  <c r="B45" i="1"/>
  <c r="E45" i="1"/>
  <c r="B46" i="1"/>
  <c r="E46" i="1"/>
  <c r="B47" i="1"/>
  <c r="E47" i="1"/>
  <c r="B48" i="1"/>
  <c r="E48" i="1"/>
  <c r="B49" i="1"/>
  <c r="E49" i="1"/>
  <c r="B50" i="1"/>
  <c r="E50" i="1"/>
  <c r="B51" i="1"/>
  <c r="E51" i="1"/>
  <c r="B52" i="1"/>
  <c r="E52" i="1"/>
  <c r="B53" i="1"/>
  <c r="E53" i="1"/>
  <c r="B54" i="1"/>
  <c r="E54" i="1"/>
  <c r="B55" i="1"/>
  <c r="E55" i="1"/>
  <c r="B56" i="1"/>
  <c r="E56" i="1"/>
  <c r="B57" i="1"/>
  <c r="E57" i="1"/>
  <c r="B58" i="1"/>
  <c r="E58" i="1"/>
  <c r="B59" i="1"/>
  <c r="E59" i="1"/>
  <c r="B60" i="1"/>
  <c r="E60" i="1"/>
  <c r="B61" i="1"/>
  <c r="E61" i="1"/>
  <c r="B62" i="1"/>
  <c r="E62" i="1"/>
  <c r="B63" i="1"/>
  <c r="E63" i="1"/>
  <c r="B64" i="1"/>
  <c r="E64" i="1"/>
  <c r="B65" i="1"/>
  <c r="E65" i="1"/>
  <c r="B66" i="1"/>
  <c r="E66" i="1"/>
  <c r="B67" i="1"/>
  <c r="E67" i="1"/>
  <c r="B68" i="1"/>
  <c r="E68" i="1"/>
  <c r="B69" i="1"/>
  <c r="E69" i="1"/>
  <c r="B70" i="1"/>
  <c r="E70" i="1"/>
  <c r="B71" i="1"/>
  <c r="E71" i="1"/>
  <c r="B72" i="1"/>
  <c r="E72" i="1"/>
  <c r="B73" i="1"/>
  <c r="E73" i="1"/>
  <c r="B74" i="1"/>
  <c r="E74" i="1"/>
  <c r="B75" i="1"/>
  <c r="E75" i="1"/>
  <c r="B76" i="1"/>
  <c r="E76" i="1"/>
  <c r="B77" i="1"/>
  <c r="E77" i="1"/>
  <c r="B78" i="1"/>
  <c r="E78" i="1"/>
  <c r="B79" i="1"/>
  <c r="E79" i="1"/>
  <c r="B80" i="1"/>
  <c r="E80" i="1"/>
  <c r="B81" i="1"/>
  <c r="E81" i="1"/>
  <c r="B82" i="1"/>
  <c r="E82" i="1"/>
  <c r="B83" i="1"/>
  <c r="E83" i="1"/>
  <c r="B84" i="1"/>
  <c r="E84" i="1"/>
  <c r="B85" i="1"/>
  <c r="E85" i="1"/>
  <c r="B86" i="1"/>
  <c r="E86" i="1"/>
  <c r="B87" i="1"/>
  <c r="E87" i="1"/>
  <c r="B88" i="1"/>
  <c r="E88" i="1"/>
  <c r="B89" i="1"/>
  <c r="E89" i="1"/>
  <c r="B90" i="1"/>
  <c r="E90" i="1"/>
  <c r="B91" i="1"/>
  <c r="E91" i="1"/>
  <c r="B92" i="1"/>
  <c r="E92" i="1"/>
  <c r="B93" i="1"/>
  <c r="E93" i="1"/>
  <c r="B94" i="1"/>
  <c r="E94" i="1"/>
  <c r="B95" i="1"/>
  <c r="E95" i="1"/>
  <c r="B96" i="1"/>
  <c r="E96" i="1"/>
  <c r="B97" i="1"/>
  <c r="E97" i="1"/>
  <c r="B98" i="1"/>
  <c r="E98" i="1"/>
  <c r="B99" i="1"/>
  <c r="E99" i="1"/>
  <c r="B100" i="1"/>
  <c r="E100" i="1"/>
  <c r="B101" i="1"/>
  <c r="E101" i="1"/>
  <c r="E16" i="1"/>
  <c r="B12" i="1"/>
  <c r="E13" i="1"/>
  <c r="B10" i="1"/>
  <c r="B11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1" i="1"/>
  <c r="D10" i="1"/>
  <c r="C11" i="1"/>
  <c r="C10" i="1"/>
  <c r="M12" i="1"/>
  <c r="L12" i="1"/>
  <c r="K12" i="1"/>
</calcChain>
</file>

<file path=xl/sharedStrings.xml><?xml version="1.0" encoding="utf-8"?>
<sst xmlns="http://schemas.openxmlformats.org/spreadsheetml/2006/main" count="42" uniqueCount="41">
  <si>
    <t>Fitting a Gaussian to some data set</t>
  </si>
  <si>
    <t>xdata</t>
  </si>
  <si>
    <t>ydata</t>
  </si>
  <si>
    <t>2theta, degrees</t>
  </si>
  <si>
    <t>intensity, a.u.</t>
  </si>
  <si>
    <t>sqrt (int)</t>
  </si>
  <si>
    <t>ID</t>
  </si>
  <si>
    <t>COUNT</t>
  </si>
  <si>
    <t>MIN</t>
  </si>
  <si>
    <t>MAX</t>
  </si>
  <si>
    <t>yuncs</t>
  </si>
  <si>
    <t>fit</t>
  </si>
  <si>
    <t>x_p</t>
  </si>
  <si>
    <t>sigma</t>
  </si>
  <si>
    <t>I</t>
  </si>
  <si>
    <t>b</t>
  </si>
  <si>
    <t>xINCR</t>
  </si>
  <si>
    <t>initial guess</t>
  </si>
  <si>
    <t>current guess</t>
  </si>
  <si>
    <t>next guess</t>
  </si>
  <si>
    <t>initial fit</t>
  </si>
  <si>
    <t>current fit</t>
  </si>
  <si>
    <t>AREA</t>
  </si>
  <si>
    <t>CHISQD</t>
  </si>
  <si>
    <t>wtd residual</t>
  </si>
  <si>
    <t>exp/sqrt(2pi)</t>
  </si>
  <si>
    <t>df/dI</t>
  </si>
  <si>
    <t>beta_j</t>
  </si>
  <si>
    <t>s * df/dxp</t>
  </si>
  <si>
    <t>s* df/db</t>
  </si>
  <si>
    <t>next_fit</t>
  </si>
  <si>
    <t>next_exp</t>
  </si>
  <si>
    <t>beta_j/curr</t>
  </si>
  <si>
    <t>next resid</t>
  </si>
  <si>
    <t>s* df/dsig</t>
  </si>
  <si>
    <t>yi-yfit/sig2</t>
  </si>
  <si>
    <t>tuning</t>
  </si>
  <si>
    <t>N</t>
  </si>
  <si>
    <t>D_CHISQD (%)</t>
  </si>
  <si>
    <t>DIR</t>
  </si>
  <si>
    <r>
      <t xml:space="preserve">Input data cells in </t>
    </r>
    <r>
      <rPr>
        <sz val="12"/>
        <color theme="4" tint="-0.499984740745262"/>
        <rFont val="Calibri (Body)"/>
      </rPr>
      <t>blue</t>
    </r>
    <r>
      <rPr>
        <sz val="12"/>
        <color theme="1"/>
        <rFont val="Calibri"/>
        <family val="2"/>
        <scheme val="minor"/>
      </rPr>
      <t xml:space="preserve">, outputs in </t>
    </r>
    <r>
      <rPr>
        <sz val="12"/>
        <color rgb="FFFF0000"/>
        <rFont val="Calibri (Body)"/>
      </rPr>
      <t>red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</si>
</sst>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9" formatCode="0.00000"/>
    <numFmt numFmtId="170" formatCode="0.0000"/>
    <numFmt numFmtId="171" formatCode="0.000"/>
    <numFmt numFmtId="172" formatCode="0.0"/>
    <numFmt numFmtId="174" formatCode="0.000E+00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6"/>
      <color theme="1"/>
      <name val="Calibri"/>
      <scheme val="minor"/>
    </font>
    <font>
      <sz val="12"/>
      <color rgb="FFFF0000"/>
      <name val="Calibri (Body)"/>
    </font>
    <font>
      <sz val="12"/>
      <color theme="4" tint="-0.499984740745262"/>
      <name val="Calibri (Body)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171" fontId="0" fillId="0" borderId="0" xfId="0" applyNumberFormat="1"/>
    <xf numFmtId="2" fontId="0" fillId="0" borderId="0" xfId="0" applyNumberFormat="1"/>
    <xf numFmtId="172" fontId="0" fillId="0" borderId="0" xfId="0" applyNumberFormat="1"/>
    <xf numFmtId="1" fontId="0" fillId="0" borderId="0" xfId="0" applyNumberFormat="1"/>
    <xf numFmtId="1" fontId="4" fillId="2" borderId="0" xfId="0" applyNumberFormat="1" applyFont="1" applyFill="1"/>
    <xf numFmtId="170" fontId="4" fillId="2" borderId="0" xfId="0" applyNumberFormat="1" applyFont="1" applyFill="1"/>
    <xf numFmtId="11" fontId="0" fillId="0" borderId="0" xfId="0" applyNumberFormat="1"/>
    <xf numFmtId="170" fontId="0" fillId="0" borderId="0" xfId="0" applyNumberFormat="1" applyFont="1" applyFill="1"/>
    <xf numFmtId="9" fontId="0" fillId="0" borderId="0" xfId="1" applyFont="1"/>
    <xf numFmtId="0" fontId="3" fillId="0" borderId="0" xfId="0" applyFont="1"/>
    <xf numFmtId="0" fontId="8" fillId="0" borderId="0" xfId="0" applyFont="1"/>
    <xf numFmtId="174" fontId="0" fillId="0" borderId="2" xfId="0" applyNumberFormat="1" applyBorder="1"/>
    <xf numFmtId="0" fontId="0" fillId="0" borderId="3" xfId="0" applyBorder="1"/>
    <xf numFmtId="0" fontId="4" fillId="2" borderId="4" xfId="0" applyFont="1" applyFill="1" applyBorder="1"/>
    <xf numFmtId="170" fontId="2" fillId="3" borderId="4" xfId="0" applyNumberFormat="1" applyFont="1" applyFill="1" applyBorder="1"/>
    <xf numFmtId="170" fontId="0" fillId="0" borderId="4" xfId="0" applyNumberFormat="1" applyBorder="1"/>
    <xf numFmtId="0" fontId="5" fillId="0" borderId="5" xfId="0" applyFont="1" applyBorder="1"/>
    <xf numFmtId="0" fontId="0" fillId="0" borderId="6" xfId="0" applyBorder="1"/>
    <xf numFmtId="0" fontId="0" fillId="0" borderId="0" xfId="0" applyBorder="1"/>
    <xf numFmtId="0" fontId="4" fillId="2" borderId="0" xfId="0" applyFont="1" applyFill="1" applyBorder="1"/>
    <xf numFmtId="169" fontId="2" fillId="3" borderId="0" xfId="0" applyNumberFormat="1" applyFont="1" applyFill="1" applyBorder="1"/>
    <xf numFmtId="169" fontId="0" fillId="0" borderId="0" xfId="0" applyNumberFormat="1" applyBorder="1"/>
    <xf numFmtId="0" fontId="5" fillId="0" borderId="7" xfId="0" applyFont="1" applyBorder="1"/>
    <xf numFmtId="1" fontId="0" fillId="0" borderId="0" xfId="0" applyNumberFormat="1" applyBorder="1"/>
    <xf numFmtId="1" fontId="2" fillId="3" borderId="0" xfId="0" applyNumberFormat="1" applyFont="1" applyFill="1" applyBorder="1"/>
    <xf numFmtId="0" fontId="0" fillId="0" borderId="8" xfId="0" applyBorder="1"/>
    <xf numFmtId="0" fontId="0" fillId="0" borderId="9" xfId="0" applyBorder="1"/>
    <xf numFmtId="1" fontId="0" fillId="0" borderId="9" xfId="0" applyNumberFormat="1" applyBorder="1"/>
    <xf numFmtId="1" fontId="2" fillId="3" borderId="9" xfId="0" applyNumberFormat="1" applyFont="1" applyFill="1" applyBorder="1"/>
    <xf numFmtId="1" fontId="0" fillId="0" borderId="9" xfId="0" applyNumberFormat="1" applyFont="1" applyFill="1" applyBorder="1"/>
    <xf numFmtId="0" fontId="0" fillId="0" borderId="10" xfId="0" applyBorder="1"/>
    <xf numFmtId="0" fontId="3" fillId="0" borderId="3" xfId="0" applyFont="1" applyBorder="1"/>
    <xf numFmtId="0" fontId="3" fillId="0" borderId="4" xfId="0" applyFont="1" applyBorder="1"/>
    <xf numFmtId="0" fontId="3" fillId="0" borderId="6" xfId="0" applyFont="1" applyBorder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0" fillId="0" borderId="7" xfId="0" applyBorder="1"/>
    <xf numFmtId="10" fontId="0" fillId="0" borderId="10" xfId="1" applyNumberFormat="1" applyFont="1" applyBorder="1"/>
    <xf numFmtId="2" fontId="0" fillId="0" borderId="4" xfId="0" applyNumberFormat="1" applyBorder="1"/>
    <xf numFmtId="1" fontId="0" fillId="0" borderId="4" xfId="0" applyNumberFormat="1" applyBorder="1"/>
    <xf numFmtId="1" fontId="0" fillId="0" borderId="5" xfId="0" applyNumberFormat="1" applyBorder="1"/>
    <xf numFmtId="2" fontId="0" fillId="0" borderId="0" xfId="0" applyNumberFormat="1" applyBorder="1"/>
    <xf numFmtId="1" fontId="0" fillId="0" borderId="7" xfId="0" applyNumberFormat="1" applyBorder="1"/>
    <xf numFmtId="169" fontId="4" fillId="2" borderId="9" xfId="0" applyNumberFormat="1" applyFont="1" applyFill="1" applyBorder="1"/>
    <xf numFmtId="11" fontId="0" fillId="0" borderId="2" xfId="0" applyNumberFormat="1" applyBorder="1"/>
    <xf numFmtId="0" fontId="0" fillId="0" borderId="1" xfId="0" applyBorder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1"/>
            <c:plus>
              <c:numRef>
                <c:f>Sheet1!$D$16:$D$101</c:f>
                <c:numCache>
                  <c:formatCode>General</c:formatCode>
                  <c:ptCount val="86"/>
                  <c:pt idx="0">
                    <c:v>18.48170771330398</c:v>
                  </c:pt>
                  <c:pt idx="1">
                    <c:v>18.28688409762582</c:v>
                  </c:pt>
                  <c:pt idx="2">
                    <c:v>18.51575275272383</c:v>
                  </c:pt>
                  <c:pt idx="3">
                    <c:v>18.63310816798958</c:v>
                  </c:pt>
                  <c:pt idx="4">
                    <c:v>18.67750465131785</c:v>
                  </c:pt>
                  <c:pt idx="5">
                    <c:v>18.88193660618529</c:v>
                  </c:pt>
                  <c:pt idx="6">
                    <c:v>18.92927890861139</c:v>
                  </c:pt>
                  <c:pt idx="7">
                    <c:v>19.03789562950695</c:v>
                  </c:pt>
                  <c:pt idx="8">
                    <c:v>19.20130203918474</c:v>
                  </c:pt>
                  <c:pt idx="9">
                    <c:v>19.2616113033152</c:v>
                  </c:pt>
                  <c:pt idx="10">
                    <c:v>19.29274526862364</c:v>
                  </c:pt>
                  <c:pt idx="11">
                    <c:v>19.37581895043407</c:v>
                  </c:pt>
                  <c:pt idx="12">
                    <c:v>19.53413269126633</c:v>
                  </c:pt>
                  <c:pt idx="13">
                    <c:v>19.64609045077417</c:v>
                  </c:pt>
                  <c:pt idx="14">
                    <c:v>19.70770686812649</c:v>
                  </c:pt>
                  <c:pt idx="15">
                    <c:v>19.85664422806633</c:v>
                  </c:pt>
                  <c:pt idx="16">
                    <c:v>19.97006735091297</c:v>
                  </c:pt>
                  <c:pt idx="17">
                    <c:v>20.01578052437626</c:v>
                  </c:pt>
                  <c:pt idx="18">
                    <c:v>20.01197541473604</c:v>
                  </c:pt>
                  <c:pt idx="19">
                    <c:v>20.11454772049325</c:v>
                  </c:pt>
                  <c:pt idx="20">
                    <c:v>20.32789069234681</c:v>
                  </c:pt>
                  <c:pt idx="21">
                    <c:v>20.3523767653805</c:v>
                  </c:pt>
                  <c:pt idx="22">
                    <c:v>20.55454937477346</c:v>
                  </c:pt>
                  <c:pt idx="23">
                    <c:v>20.60079294590381</c:v>
                  </c:pt>
                  <c:pt idx="24">
                    <c:v>20.8382230528421</c:v>
                  </c:pt>
                  <c:pt idx="25">
                    <c:v>21.10080188049734</c:v>
                  </c:pt>
                  <c:pt idx="26">
                    <c:v>21.22991992448394</c:v>
                  </c:pt>
                  <c:pt idx="27">
                    <c:v>21.41204310662577</c:v>
                  </c:pt>
                  <c:pt idx="28">
                    <c:v>21.57750055034179</c:v>
                  </c:pt>
                  <c:pt idx="29">
                    <c:v>21.68109868064808</c:v>
                  </c:pt>
                  <c:pt idx="30">
                    <c:v>21.95530118217466</c:v>
                  </c:pt>
                  <c:pt idx="31">
                    <c:v>22.42945541024124</c:v>
                  </c:pt>
                  <c:pt idx="32">
                    <c:v>22.71428845462697</c:v>
                  </c:pt>
                  <c:pt idx="33">
                    <c:v>22.7385305154049</c:v>
                  </c:pt>
                  <c:pt idx="34">
                    <c:v>23.06084712234136</c:v>
                  </c:pt>
                  <c:pt idx="35">
                    <c:v>23.35611911255806</c:v>
                  </c:pt>
                  <c:pt idx="36">
                    <c:v>23.86401747401305</c:v>
                  </c:pt>
                  <c:pt idx="37">
                    <c:v>24.55610433273161</c:v>
                  </c:pt>
                  <c:pt idx="38">
                    <c:v>24.21374568297933</c:v>
                  </c:pt>
                  <c:pt idx="39">
                    <c:v>24.39604845051755</c:v>
                  </c:pt>
                  <c:pt idx="40">
                    <c:v>25.57078626088764</c:v>
                  </c:pt>
                  <c:pt idx="41">
                    <c:v>25.46399968583098</c:v>
                  </c:pt>
                  <c:pt idx="42">
                    <c:v>26.35988201794538</c:v>
                  </c:pt>
                  <c:pt idx="43">
                    <c:v>30.18571268000807</c:v>
                  </c:pt>
                  <c:pt idx="44">
                    <c:v>31.2191880099403</c:v>
                  </c:pt>
                  <c:pt idx="45">
                    <c:v>32.1166016259504</c:v>
                  </c:pt>
                  <c:pt idx="46">
                    <c:v>37.46353160074474</c:v>
                  </c:pt>
                  <c:pt idx="47">
                    <c:v>46.12728910308951</c:v>
                  </c:pt>
                  <c:pt idx="48">
                    <c:v>69.42749959490114</c:v>
                  </c:pt>
                  <c:pt idx="49">
                    <c:v>135.1044521842267</c:v>
                  </c:pt>
                  <c:pt idx="50">
                    <c:v>231.881916069365</c:v>
                  </c:pt>
                  <c:pt idx="51">
                    <c:v>243.5893942683055</c:v>
                  </c:pt>
                  <c:pt idx="52">
                    <c:v>175.6142505607105</c:v>
                  </c:pt>
                  <c:pt idx="53">
                    <c:v>94.07767216507857</c:v>
                  </c:pt>
                  <c:pt idx="54">
                    <c:v>57.00575848105172</c:v>
                  </c:pt>
                  <c:pt idx="55">
                    <c:v>42.6244225767341</c:v>
                  </c:pt>
                  <c:pt idx="56">
                    <c:v>35.881166369002</c:v>
                  </c:pt>
                  <c:pt idx="57">
                    <c:v>32.2603828247589</c:v>
                  </c:pt>
                  <c:pt idx="58">
                    <c:v>30.01598690698009</c:v>
                  </c:pt>
                  <c:pt idx="59">
                    <c:v>28.55805175427763</c:v>
                  </c:pt>
                  <c:pt idx="60">
                    <c:v>27.37717607789379</c:v>
                  </c:pt>
                  <c:pt idx="61">
                    <c:v>26.7027157794858</c:v>
                  </c:pt>
                  <c:pt idx="62">
                    <c:v>26.13973067956134</c:v>
                  </c:pt>
                  <c:pt idx="63">
                    <c:v>25.84220424035071</c:v>
                  </c:pt>
                  <c:pt idx="64">
                    <c:v>25.74902697190711</c:v>
                  </c:pt>
                  <c:pt idx="65">
                    <c:v>25.5928640444949</c:v>
                  </c:pt>
                  <c:pt idx="66">
                    <c:v>25.16859173652749</c:v>
                  </c:pt>
                  <c:pt idx="67">
                    <c:v>24.41277616331252</c:v>
                  </c:pt>
                  <c:pt idx="68">
                    <c:v>23.77196500081556</c:v>
                  </c:pt>
                  <c:pt idx="69">
                    <c:v>23.50881855814962</c:v>
                  </c:pt>
                  <c:pt idx="70">
                    <c:v>23.3030152555415</c:v>
                  </c:pt>
                  <c:pt idx="71">
                    <c:v>23.09540582020589</c:v>
                  </c:pt>
                  <c:pt idx="72">
                    <c:v>22.85604930866225</c:v>
                  </c:pt>
                  <c:pt idx="73">
                    <c:v>22.69834311133744</c:v>
                  </c:pt>
                  <c:pt idx="74">
                    <c:v>22.56043527948874</c:v>
                  </c:pt>
                  <c:pt idx="75">
                    <c:v>22.32819070144287</c:v>
                  </c:pt>
                  <c:pt idx="76">
                    <c:v>22.22584306612462</c:v>
                  </c:pt>
                  <c:pt idx="77">
                    <c:v>22.08723070011268</c:v>
                  </c:pt>
                  <c:pt idx="78">
                    <c:v>21.77631970742531</c:v>
                  </c:pt>
                  <c:pt idx="79">
                    <c:v>21.6334960189055</c:v>
                  </c:pt>
                  <c:pt idx="80">
                    <c:v>21.43812561769335</c:v>
                  </c:pt>
                  <c:pt idx="81">
                    <c:v>21.4164728655304</c:v>
                  </c:pt>
                  <c:pt idx="82">
                    <c:v>21.425178412326</c:v>
                  </c:pt>
                  <c:pt idx="83">
                    <c:v>21.26959543573878</c:v>
                  </c:pt>
                  <c:pt idx="84">
                    <c:v>21.18485237144692</c:v>
                  </c:pt>
                  <c:pt idx="85">
                    <c:v>21.09473085867653</c:v>
                  </c:pt>
                </c:numCache>
              </c:numRef>
            </c:plus>
            <c:minus>
              <c:numRef>
                <c:f>Sheet1!$D$16:$D$101</c:f>
                <c:numCache>
                  <c:formatCode>General</c:formatCode>
                  <c:ptCount val="86"/>
                  <c:pt idx="0">
                    <c:v>18.48170771330398</c:v>
                  </c:pt>
                  <c:pt idx="1">
                    <c:v>18.28688409762582</c:v>
                  </c:pt>
                  <c:pt idx="2">
                    <c:v>18.51575275272383</c:v>
                  </c:pt>
                  <c:pt idx="3">
                    <c:v>18.63310816798958</c:v>
                  </c:pt>
                  <c:pt idx="4">
                    <c:v>18.67750465131785</c:v>
                  </c:pt>
                  <c:pt idx="5">
                    <c:v>18.88193660618529</c:v>
                  </c:pt>
                  <c:pt idx="6">
                    <c:v>18.92927890861139</c:v>
                  </c:pt>
                  <c:pt idx="7">
                    <c:v>19.03789562950695</c:v>
                  </c:pt>
                  <c:pt idx="8">
                    <c:v>19.20130203918474</c:v>
                  </c:pt>
                  <c:pt idx="9">
                    <c:v>19.2616113033152</c:v>
                  </c:pt>
                  <c:pt idx="10">
                    <c:v>19.29274526862364</c:v>
                  </c:pt>
                  <c:pt idx="11">
                    <c:v>19.37581895043407</c:v>
                  </c:pt>
                  <c:pt idx="12">
                    <c:v>19.53413269126633</c:v>
                  </c:pt>
                  <c:pt idx="13">
                    <c:v>19.64609045077417</c:v>
                  </c:pt>
                  <c:pt idx="14">
                    <c:v>19.70770686812649</c:v>
                  </c:pt>
                  <c:pt idx="15">
                    <c:v>19.85664422806633</c:v>
                  </c:pt>
                  <c:pt idx="16">
                    <c:v>19.97006735091297</c:v>
                  </c:pt>
                  <c:pt idx="17">
                    <c:v>20.01578052437626</c:v>
                  </c:pt>
                  <c:pt idx="18">
                    <c:v>20.01197541473604</c:v>
                  </c:pt>
                  <c:pt idx="19">
                    <c:v>20.11454772049325</c:v>
                  </c:pt>
                  <c:pt idx="20">
                    <c:v>20.32789069234681</c:v>
                  </c:pt>
                  <c:pt idx="21">
                    <c:v>20.3523767653805</c:v>
                  </c:pt>
                  <c:pt idx="22">
                    <c:v>20.55454937477346</c:v>
                  </c:pt>
                  <c:pt idx="23">
                    <c:v>20.60079294590381</c:v>
                  </c:pt>
                  <c:pt idx="24">
                    <c:v>20.8382230528421</c:v>
                  </c:pt>
                  <c:pt idx="25">
                    <c:v>21.10080188049734</c:v>
                  </c:pt>
                  <c:pt idx="26">
                    <c:v>21.22991992448394</c:v>
                  </c:pt>
                  <c:pt idx="27">
                    <c:v>21.41204310662577</c:v>
                  </c:pt>
                  <c:pt idx="28">
                    <c:v>21.57750055034179</c:v>
                  </c:pt>
                  <c:pt idx="29">
                    <c:v>21.68109868064808</c:v>
                  </c:pt>
                  <c:pt idx="30">
                    <c:v>21.95530118217466</c:v>
                  </c:pt>
                  <c:pt idx="31">
                    <c:v>22.42945541024124</c:v>
                  </c:pt>
                  <c:pt idx="32">
                    <c:v>22.71428845462697</c:v>
                  </c:pt>
                  <c:pt idx="33">
                    <c:v>22.7385305154049</c:v>
                  </c:pt>
                  <c:pt idx="34">
                    <c:v>23.06084712234136</c:v>
                  </c:pt>
                  <c:pt idx="35">
                    <c:v>23.35611911255806</c:v>
                  </c:pt>
                  <c:pt idx="36">
                    <c:v>23.86401747401305</c:v>
                  </c:pt>
                  <c:pt idx="37">
                    <c:v>24.55610433273161</c:v>
                  </c:pt>
                  <c:pt idx="38">
                    <c:v>24.21374568297933</c:v>
                  </c:pt>
                  <c:pt idx="39">
                    <c:v>24.39604845051755</c:v>
                  </c:pt>
                  <c:pt idx="40">
                    <c:v>25.57078626088764</c:v>
                  </c:pt>
                  <c:pt idx="41">
                    <c:v>25.46399968583098</c:v>
                  </c:pt>
                  <c:pt idx="42">
                    <c:v>26.35988201794538</c:v>
                  </c:pt>
                  <c:pt idx="43">
                    <c:v>30.18571268000807</c:v>
                  </c:pt>
                  <c:pt idx="44">
                    <c:v>31.2191880099403</c:v>
                  </c:pt>
                  <c:pt idx="45">
                    <c:v>32.1166016259504</c:v>
                  </c:pt>
                  <c:pt idx="46">
                    <c:v>37.46353160074474</c:v>
                  </c:pt>
                  <c:pt idx="47">
                    <c:v>46.12728910308951</c:v>
                  </c:pt>
                  <c:pt idx="48">
                    <c:v>69.42749959490114</c:v>
                  </c:pt>
                  <c:pt idx="49">
                    <c:v>135.1044521842267</c:v>
                  </c:pt>
                  <c:pt idx="50">
                    <c:v>231.881916069365</c:v>
                  </c:pt>
                  <c:pt idx="51">
                    <c:v>243.5893942683055</c:v>
                  </c:pt>
                  <c:pt idx="52">
                    <c:v>175.6142505607105</c:v>
                  </c:pt>
                  <c:pt idx="53">
                    <c:v>94.07767216507857</c:v>
                  </c:pt>
                  <c:pt idx="54">
                    <c:v>57.00575848105172</c:v>
                  </c:pt>
                  <c:pt idx="55">
                    <c:v>42.6244225767341</c:v>
                  </c:pt>
                  <c:pt idx="56">
                    <c:v>35.881166369002</c:v>
                  </c:pt>
                  <c:pt idx="57">
                    <c:v>32.2603828247589</c:v>
                  </c:pt>
                  <c:pt idx="58">
                    <c:v>30.01598690698009</c:v>
                  </c:pt>
                  <c:pt idx="59">
                    <c:v>28.55805175427763</c:v>
                  </c:pt>
                  <c:pt idx="60">
                    <c:v>27.37717607789379</c:v>
                  </c:pt>
                  <c:pt idx="61">
                    <c:v>26.7027157794858</c:v>
                  </c:pt>
                  <c:pt idx="62">
                    <c:v>26.13973067956134</c:v>
                  </c:pt>
                  <c:pt idx="63">
                    <c:v>25.84220424035071</c:v>
                  </c:pt>
                  <c:pt idx="64">
                    <c:v>25.74902697190711</c:v>
                  </c:pt>
                  <c:pt idx="65">
                    <c:v>25.5928640444949</c:v>
                  </c:pt>
                  <c:pt idx="66">
                    <c:v>25.16859173652749</c:v>
                  </c:pt>
                  <c:pt idx="67">
                    <c:v>24.41277616331252</c:v>
                  </c:pt>
                  <c:pt idx="68">
                    <c:v>23.77196500081556</c:v>
                  </c:pt>
                  <c:pt idx="69">
                    <c:v>23.50881855814962</c:v>
                  </c:pt>
                  <c:pt idx="70">
                    <c:v>23.3030152555415</c:v>
                  </c:pt>
                  <c:pt idx="71">
                    <c:v>23.09540582020589</c:v>
                  </c:pt>
                  <c:pt idx="72">
                    <c:v>22.85604930866225</c:v>
                  </c:pt>
                  <c:pt idx="73">
                    <c:v>22.69834311133744</c:v>
                  </c:pt>
                  <c:pt idx="74">
                    <c:v>22.56043527948874</c:v>
                  </c:pt>
                  <c:pt idx="75">
                    <c:v>22.32819070144287</c:v>
                  </c:pt>
                  <c:pt idx="76">
                    <c:v>22.22584306612462</c:v>
                  </c:pt>
                  <c:pt idx="77">
                    <c:v>22.08723070011268</c:v>
                  </c:pt>
                  <c:pt idx="78">
                    <c:v>21.77631970742531</c:v>
                  </c:pt>
                  <c:pt idx="79">
                    <c:v>21.6334960189055</c:v>
                  </c:pt>
                  <c:pt idx="80">
                    <c:v>21.43812561769335</c:v>
                  </c:pt>
                  <c:pt idx="81">
                    <c:v>21.4164728655304</c:v>
                  </c:pt>
                  <c:pt idx="82">
                    <c:v>21.425178412326</c:v>
                  </c:pt>
                  <c:pt idx="83">
                    <c:v>21.26959543573878</c:v>
                  </c:pt>
                  <c:pt idx="84">
                    <c:v>21.18485237144692</c:v>
                  </c:pt>
                  <c:pt idx="85">
                    <c:v>21.09473085867653</c:v>
                  </c:pt>
                </c:numCache>
              </c:numRef>
            </c:minus>
            <c:spPr>
              <a:noFill/>
              <a:ln w="6350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Sheet1!$B$16:$B$101</c:f>
              <c:numCache>
                <c:formatCode>0.0000</c:formatCode>
                <c:ptCount val="86"/>
                <c:pt idx="0">
                  <c:v>3.5</c:v>
                </c:pt>
                <c:pt idx="1">
                  <c:v>3.508139534883721</c:v>
                </c:pt>
                <c:pt idx="2">
                  <c:v>3.516279069767442</c:v>
                </c:pt>
                <c:pt idx="3">
                  <c:v>3.524418604651162</c:v>
                </c:pt>
                <c:pt idx="4">
                  <c:v>3.532558139534883</c:v>
                </c:pt>
                <c:pt idx="5">
                  <c:v>3.540697674418604</c:v>
                </c:pt>
                <c:pt idx="6">
                  <c:v>3.548837209302324</c:v>
                </c:pt>
                <c:pt idx="7">
                  <c:v>3.556976744186045</c:v>
                </c:pt>
                <c:pt idx="8">
                  <c:v>3.565116279069766</c:v>
                </c:pt>
                <c:pt idx="9">
                  <c:v>3.573255813953487</c:v>
                </c:pt>
                <c:pt idx="10">
                  <c:v>3.581395348837207</c:v>
                </c:pt>
                <c:pt idx="11">
                  <c:v>3.589534883720928</c:v>
                </c:pt>
                <c:pt idx="12">
                  <c:v>3.597674418604649</c:v>
                </c:pt>
                <c:pt idx="13">
                  <c:v>3.60581395348837</c:v>
                </c:pt>
                <c:pt idx="14">
                  <c:v>3.613953488372091</c:v>
                </c:pt>
                <c:pt idx="15">
                  <c:v>3.622093023255811</c:v>
                </c:pt>
                <c:pt idx="16">
                  <c:v>3.630232558139532</c:v>
                </c:pt>
                <c:pt idx="17">
                  <c:v>3.638372093023253</c:v>
                </c:pt>
                <c:pt idx="18">
                  <c:v>3.646511627906973</c:v>
                </c:pt>
                <c:pt idx="19">
                  <c:v>3.654651162790694</c:v>
                </c:pt>
                <c:pt idx="20">
                  <c:v>3.662790697674415</c:v>
                </c:pt>
                <c:pt idx="21">
                  <c:v>3.670930232558136</c:v>
                </c:pt>
                <c:pt idx="22">
                  <c:v>3.679069767441857</c:v>
                </c:pt>
                <c:pt idx="23">
                  <c:v>3.687209302325577</c:v>
                </c:pt>
                <c:pt idx="24">
                  <c:v>3.695348837209298</c:v>
                </c:pt>
                <c:pt idx="25">
                  <c:v>3.70348837209302</c:v>
                </c:pt>
                <c:pt idx="26">
                  <c:v>3.71162790697674</c:v>
                </c:pt>
                <c:pt idx="27">
                  <c:v>3.719767441860461</c:v>
                </c:pt>
                <c:pt idx="28">
                  <c:v>3.727906976744181</c:v>
                </c:pt>
                <c:pt idx="29">
                  <c:v>3.736046511627902</c:v>
                </c:pt>
                <c:pt idx="30">
                  <c:v>3.744186046511622</c:v>
                </c:pt>
                <c:pt idx="31">
                  <c:v>3.752325581395344</c:v>
                </c:pt>
                <c:pt idx="32">
                  <c:v>3.760465116279064</c:v>
                </c:pt>
                <c:pt idx="33">
                  <c:v>3.768604651162785</c:v>
                </c:pt>
                <c:pt idx="34">
                  <c:v>3.776744186046506</c:v>
                </c:pt>
                <c:pt idx="35">
                  <c:v>3.784883720930227</c:v>
                </c:pt>
                <c:pt idx="36">
                  <c:v>3.793023255813947</c:v>
                </c:pt>
                <c:pt idx="37">
                  <c:v>3.801162790697668</c:v>
                </c:pt>
                <c:pt idx="38">
                  <c:v>3.809302325581389</c:v>
                </c:pt>
                <c:pt idx="39">
                  <c:v>3.81744186046511</c:v>
                </c:pt>
                <c:pt idx="40">
                  <c:v>3.825581395348831</c:v>
                </c:pt>
                <c:pt idx="41">
                  <c:v>3.833720930232551</c:v>
                </c:pt>
                <c:pt idx="42">
                  <c:v>3.841860465116272</c:v>
                </c:pt>
                <c:pt idx="43">
                  <c:v>3.849999999999993</c:v>
                </c:pt>
                <c:pt idx="44">
                  <c:v>3.858139534883714</c:v>
                </c:pt>
                <c:pt idx="45">
                  <c:v>3.866279069767434</c:v>
                </c:pt>
                <c:pt idx="46">
                  <c:v>3.874418604651155</c:v>
                </c:pt>
                <c:pt idx="47">
                  <c:v>3.882558139534876</c:v>
                </c:pt>
                <c:pt idx="48">
                  <c:v>3.890697674418597</c:v>
                </c:pt>
                <c:pt idx="49">
                  <c:v>3.898837209302317</c:v>
                </c:pt>
                <c:pt idx="50">
                  <c:v>3.906976744186038</c:v>
                </c:pt>
                <c:pt idx="51">
                  <c:v>3.915116279069759</c:v>
                </c:pt>
                <c:pt idx="52">
                  <c:v>3.92325581395348</c:v>
                </c:pt>
                <c:pt idx="53">
                  <c:v>3.931395348837201</c:v>
                </c:pt>
                <c:pt idx="54">
                  <c:v>3.939534883720921</c:v>
                </c:pt>
                <c:pt idx="55">
                  <c:v>3.947674418604642</c:v>
                </c:pt>
                <c:pt idx="56">
                  <c:v>3.955813953488363</c:v>
                </c:pt>
                <c:pt idx="57">
                  <c:v>3.963953488372084</c:v>
                </c:pt>
                <c:pt idx="58">
                  <c:v>3.972093023255804</c:v>
                </c:pt>
                <c:pt idx="59">
                  <c:v>3.980232558139525</c:v>
                </c:pt>
                <c:pt idx="60">
                  <c:v>3.988372093023246</c:v>
                </c:pt>
                <c:pt idx="61">
                  <c:v>3.996511627906967</c:v>
                </c:pt>
                <c:pt idx="62">
                  <c:v>4.004651162790687</c:v>
                </c:pt>
                <c:pt idx="63">
                  <c:v>4.012790697674409</c:v>
                </c:pt>
                <c:pt idx="64">
                  <c:v>4.02093023255813</c:v>
                </c:pt>
                <c:pt idx="65">
                  <c:v>4.029069767441851</c:v>
                </c:pt>
                <c:pt idx="66">
                  <c:v>4.037209302325572</c:v>
                </c:pt>
                <c:pt idx="67">
                  <c:v>4.045348837209294</c:v>
                </c:pt>
                <c:pt idx="68">
                  <c:v>4.053488372093015</c:v>
                </c:pt>
                <c:pt idx="69">
                  <c:v>4.061627906976736</c:v>
                </c:pt>
                <c:pt idx="70">
                  <c:v>4.069767441860457</c:v>
                </c:pt>
                <c:pt idx="71">
                  <c:v>4.077906976744178</c:v>
                </c:pt>
                <c:pt idx="72">
                  <c:v>4.0860465116279</c:v>
                </c:pt>
                <c:pt idx="73">
                  <c:v>4.094186046511621</c:v>
                </c:pt>
                <c:pt idx="74">
                  <c:v>4.102325581395342</c:v>
                </c:pt>
                <c:pt idx="75">
                  <c:v>4.110465116279063</c:v>
                </c:pt>
                <c:pt idx="76">
                  <c:v>4.118604651162785</c:v>
                </c:pt>
                <c:pt idx="77">
                  <c:v>4.126744186046506</c:v>
                </c:pt>
                <c:pt idx="78">
                  <c:v>4.134883720930227</c:v>
                </c:pt>
                <c:pt idx="79">
                  <c:v>4.143023255813948</c:v>
                </c:pt>
                <c:pt idx="80">
                  <c:v>4.15116279069767</c:v>
                </c:pt>
                <c:pt idx="81">
                  <c:v>4.15930232558139</c:v>
                </c:pt>
                <c:pt idx="82">
                  <c:v>4.167441860465112</c:v>
                </c:pt>
                <c:pt idx="83">
                  <c:v>4.175581395348833</c:v>
                </c:pt>
                <c:pt idx="84">
                  <c:v>4.183720930232554</c:v>
                </c:pt>
                <c:pt idx="85">
                  <c:v>4.191860465116275</c:v>
                </c:pt>
              </c:numCache>
            </c:numRef>
          </c:xVal>
          <c:yVal>
            <c:numRef>
              <c:f>Sheet1!$C$16:$C$101</c:f>
              <c:numCache>
                <c:formatCode>0</c:formatCode>
                <c:ptCount val="86"/>
                <c:pt idx="0">
                  <c:v>341.57352</c:v>
                </c:pt>
                <c:pt idx="1">
                  <c:v>334.41013</c:v>
                </c:pt>
                <c:pt idx="2">
                  <c:v>342.8331</c:v>
                </c:pt>
                <c:pt idx="3">
                  <c:v>347.19272</c:v>
                </c:pt>
                <c:pt idx="4">
                  <c:v>348.84918</c:v>
                </c:pt>
                <c:pt idx="5">
                  <c:v>356.52753</c:v>
                </c:pt>
                <c:pt idx="6">
                  <c:v>358.3176</c:v>
                </c:pt>
                <c:pt idx="7">
                  <c:v>362.44147</c:v>
                </c:pt>
                <c:pt idx="8">
                  <c:v>368.69</c:v>
                </c:pt>
                <c:pt idx="9">
                  <c:v>371.00967</c:v>
                </c:pt>
                <c:pt idx="10">
                  <c:v>372.21002</c:v>
                </c:pt>
                <c:pt idx="11">
                  <c:v>375.42236</c:v>
                </c:pt>
                <c:pt idx="12">
                  <c:v>381.58234</c:v>
                </c:pt>
                <c:pt idx="13">
                  <c:v>385.96887</c:v>
                </c:pt>
                <c:pt idx="14">
                  <c:v>388.39371</c:v>
                </c:pt>
                <c:pt idx="15">
                  <c:v>394.28632</c:v>
                </c:pt>
                <c:pt idx="16">
                  <c:v>398.80359</c:v>
                </c:pt>
                <c:pt idx="17">
                  <c:v>400.63147</c:v>
                </c:pt>
                <c:pt idx="18">
                  <c:v>400.47916</c:v>
                </c:pt>
                <c:pt idx="19">
                  <c:v>404.59503</c:v>
                </c:pt>
                <c:pt idx="20">
                  <c:v>413.22314</c:v>
                </c:pt>
                <c:pt idx="21">
                  <c:v>414.21924</c:v>
                </c:pt>
                <c:pt idx="22">
                  <c:v>422.4895</c:v>
                </c:pt>
                <c:pt idx="23">
                  <c:v>424.39267</c:v>
                </c:pt>
                <c:pt idx="24">
                  <c:v>434.23154</c:v>
                </c:pt>
                <c:pt idx="25">
                  <c:v>445.24384</c:v>
                </c:pt>
                <c:pt idx="26">
                  <c:v>450.7095</c:v>
                </c:pt>
                <c:pt idx="27">
                  <c:v>458.47559</c:v>
                </c:pt>
                <c:pt idx="28">
                  <c:v>465.58853</c:v>
                </c:pt>
                <c:pt idx="29">
                  <c:v>470.07004</c:v>
                </c:pt>
                <c:pt idx="30">
                  <c:v>482.03525</c:v>
                </c:pt>
                <c:pt idx="31">
                  <c:v>503.08047</c:v>
                </c:pt>
                <c:pt idx="32">
                  <c:v>515.9389</c:v>
                </c:pt>
                <c:pt idx="33">
                  <c:v>517.04077</c:v>
                </c:pt>
                <c:pt idx="34">
                  <c:v>531.80267</c:v>
                </c:pt>
                <c:pt idx="35">
                  <c:v>545.5083</c:v>
                </c:pt>
                <c:pt idx="36">
                  <c:v>569.4913299999999</c:v>
                </c:pt>
                <c:pt idx="37">
                  <c:v>603.00226</c:v>
                </c:pt>
                <c:pt idx="38">
                  <c:v>586.30548</c:v>
                </c:pt>
                <c:pt idx="39">
                  <c:v>595.16718</c:v>
                </c:pt>
                <c:pt idx="40">
                  <c:v>653.86511</c:v>
                </c:pt>
                <c:pt idx="41">
                  <c:v>648.4152800000001</c:v>
                </c:pt>
                <c:pt idx="42">
                  <c:v>694.84338</c:v>
                </c:pt>
                <c:pt idx="43">
                  <c:v>911.17725</c:v>
                </c:pt>
                <c:pt idx="44">
                  <c:v>974.6377</c:v>
                </c:pt>
                <c:pt idx="45">
                  <c:v>1031.4761</c:v>
                </c:pt>
                <c:pt idx="46">
                  <c:v>1403.5162</c:v>
                </c:pt>
                <c:pt idx="47">
                  <c:v>2127.7268</c:v>
                </c:pt>
                <c:pt idx="48">
                  <c:v>4820.1777</c:v>
                </c:pt>
                <c:pt idx="49">
                  <c:v>18253.213</c:v>
                </c:pt>
                <c:pt idx="50">
                  <c:v>53769.223</c:v>
                </c:pt>
                <c:pt idx="51">
                  <c:v>59335.793</c:v>
                </c:pt>
                <c:pt idx="52">
                  <c:v>30840.365</c:v>
                </c:pt>
                <c:pt idx="53">
                  <c:v>8850.608399999999</c:v>
                </c:pt>
                <c:pt idx="54">
                  <c:v>3249.6565</c:v>
                </c:pt>
                <c:pt idx="55">
                  <c:v>1816.8414</c:v>
                </c:pt>
                <c:pt idx="56">
                  <c:v>1287.4581</c:v>
                </c:pt>
                <c:pt idx="57">
                  <c:v>1040.7323</c:v>
                </c:pt>
                <c:pt idx="58">
                  <c:v>900.95947</c:v>
                </c:pt>
                <c:pt idx="59">
                  <c:v>815.56232</c:v>
                </c:pt>
                <c:pt idx="60">
                  <c:v>749.50977</c:v>
                </c:pt>
                <c:pt idx="61">
                  <c:v>713.03503</c:v>
                </c:pt>
                <c:pt idx="62">
                  <c:v>683.28552</c:v>
                </c:pt>
                <c:pt idx="63">
                  <c:v>667.81952</c:v>
                </c:pt>
                <c:pt idx="64">
                  <c:v>663.01239</c:v>
                </c:pt>
                <c:pt idx="65">
                  <c:v>654.99469</c:v>
                </c:pt>
                <c:pt idx="66">
                  <c:v>633.4580099999999</c:v>
                </c:pt>
                <c:pt idx="67">
                  <c:v>595.98364</c:v>
                </c:pt>
                <c:pt idx="68">
                  <c:v>565.10632</c:v>
                </c:pt>
                <c:pt idx="69">
                  <c:v>552.66455</c:v>
                </c:pt>
                <c:pt idx="70">
                  <c:v>543.03052</c:v>
                </c:pt>
                <c:pt idx="71">
                  <c:v>533.39777</c:v>
                </c:pt>
                <c:pt idx="72">
                  <c:v>522.39899</c:v>
                </c:pt>
                <c:pt idx="73">
                  <c:v>515.21478</c:v>
                </c:pt>
                <c:pt idx="74">
                  <c:v>508.97324</c:v>
                </c:pt>
                <c:pt idx="75">
                  <c:v>498.5481</c:v>
                </c:pt>
                <c:pt idx="76">
                  <c:v>493.9881</c:v>
                </c:pt>
                <c:pt idx="77">
                  <c:v>487.84576</c:v>
                </c:pt>
                <c:pt idx="78">
                  <c:v>474.2081</c:v>
                </c:pt>
                <c:pt idx="79">
                  <c:v>468.00815</c:v>
                </c:pt>
                <c:pt idx="80">
                  <c:v>459.59323</c:v>
                </c:pt>
                <c:pt idx="81">
                  <c:v>458.66531</c:v>
                </c:pt>
                <c:pt idx="82">
                  <c:v>459.03827</c:v>
                </c:pt>
                <c:pt idx="83">
                  <c:v>452.39569</c:v>
                </c:pt>
                <c:pt idx="84">
                  <c:v>448.79797</c:v>
                </c:pt>
                <c:pt idx="85">
                  <c:v>444.98767</c:v>
                </c:pt>
              </c:numCache>
            </c:numRef>
          </c:yVal>
          <c:smooth val="1"/>
        </c:ser>
        <c:ser>
          <c:idx val="1"/>
          <c:order val="1"/>
          <c:spPr>
            <a:ln w="6350" cap="rnd">
              <a:solidFill>
                <a:schemeClr val="accent2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Sheet1!$B$16:$B$101</c:f>
              <c:numCache>
                <c:formatCode>0.0000</c:formatCode>
                <c:ptCount val="86"/>
                <c:pt idx="0">
                  <c:v>3.5</c:v>
                </c:pt>
                <c:pt idx="1">
                  <c:v>3.508139534883721</c:v>
                </c:pt>
                <c:pt idx="2">
                  <c:v>3.516279069767442</c:v>
                </c:pt>
                <c:pt idx="3">
                  <c:v>3.524418604651162</c:v>
                </c:pt>
                <c:pt idx="4">
                  <c:v>3.532558139534883</c:v>
                </c:pt>
                <c:pt idx="5">
                  <c:v>3.540697674418604</c:v>
                </c:pt>
                <c:pt idx="6">
                  <c:v>3.548837209302324</c:v>
                </c:pt>
                <c:pt idx="7">
                  <c:v>3.556976744186045</c:v>
                </c:pt>
                <c:pt idx="8">
                  <c:v>3.565116279069766</c:v>
                </c:pt>
                <c:pt idx="9">
                  <c:v>3.573255813953487</c:v>
                </c:pt>
                <c:pt idx="10">
                  <c:v>3.581395348837207</c:v>
                </c:pt>
                <c:pt idx="11">
                  <c:v>3.589534883720928</c:v>
                </c:pt>
                <c:pt idx="12">
                  <c:v>3.597674418604649</c:v>
                </c:pt>
                <c:pt idx="13">
                  <c:v>3.60581395348837</c:v>
                </c:pt>
                <c:pt idx="14">
                  <c:v>3.613953488372091</c:v>
                </c:pt>
                <c:pt idx="15">
                  <c:v>3.622093023255811</c:v>
                </c:pt>
                <c:pt idx="16">
                  <c:v>3.630232558139532</c:v>
                </c:pt>
                <c:pt idx="17">
                  <c:v>3.638372093023253</c:v>
                </c:pt>
                <c:pt idx="18">
                  <c:v>3.646511627906973</c:v>
                </c:pt>
                <c:pt idx="19">
                  <c:v>3.654651162790694</c:v>
                </c:pt>
                <c:pt idx="20">
                  <c:v>3.662790697674415</c:v>
                </c:pt>
                <c:pt idx="21">
                  <c:v>3.670930232558136</c:v>
                </c:pt>
                <c:pt idx="22">
                  <c:v>3.679069767441857</c:v>
                </c:pt>
                <c:pt idx="23">
                  <c:v>3.687209302325577</c:v>
                </c:pt>
                <c:pt idx="24">
                  <c:v>3.695348837209298</c:v>
                </c:pt>
                <c:pt idx="25">
                  <c:v>3.70348837209302</c:v>
                </c:pt>
                <c:pt idx="26">
                  <c:v>3.71162790697674</c:v>
                </c:pt>
                <c:pt idx="27">
                  <c:v>3.719767441860461</c:v>
                </c:pt>
                <c:pt idx="28">
                  <c:v>3.727906976744181</c:v>
                </c:pt>
                <c:pt idx="29">
                  <c:v>3.736046511627902</c:v>
                </c:pt>
                <c:pt idx="30">
                  <c:v>3.744186046511622</c:v>
                </c:pt>
                <c:pt idx="31">
                  <c:v>3.752325581395344</c:v>
                </c:pt>
                <c:pt idx="32">
                  <c:v>3.760465116279064</c:v>
                </c:pt>
                <c:pt idx="33">
                  <c:v>3.768604651162785</c:v>
                </c:pt>
                <c:pt idx="34">
                  <c:v>3.776744186046506</c:v>
                </c:pt>
                <c:pt idx="35">
                  <c:v>3.784883720930227</c:v>
                </c:pt>
                <c:pt idx="36">
                  <c:v>3.793023255813947</c:v>
                </c:pt>
                <c:pt idx="37">
                  <c:v>3.801162790697668</c:v>
                </c:pt>
                <c:pt idx="38">
                  <c:v>3.809302325581389</c:v>
                </c:pt>
                <c:pt idx="39">
                  <c:v>3.81744186046511</c:v>
                </c:pt>
                <c:pt idx="40">
                  <c:v>3.825581395348831</c:v>
                </c:pt>
                <c:pt idx="41">
                  <c:v>3.833720930232551</c:v>
                </c:pt>
                <c:pt idx="42">
                  <c:v>3.841860465116272</c:v>
                </c:pt>
                <c:pt idx="43">
                  <c:v>3.849999999999993</c:v>
                </c:pt>
                <c:pt idx="44">
                  <c:v>3.858139534883714</c:v>
                </c:pt>
                <c:pt idx="45">
                  <c:v>3.866279069767434</c:v>
                </c:pt>
                <c:pt idx="46">
                  <c:v>3.874418604651155</c:v>
                </c:pt>
                <c:pt idx="47">
                  <c:v>3.882558139534876</c:v>
                </c:pt>
                <c:pt idx="48">
                  <c:v>3.890697674418597</c:v>
                </c:pt>
                <c:pt idx="49">
                  <c:v>3.898837209302317</c:v>
                </c:pt>
                <c:pt idx="50">
                  <c:v>3.906976744186038</c:v>
                </c:pt>
                <c:pt idx="51">
                  <c:v>3.915116279069759</c:v>
                </c:pt>
                <c:pt idx="52">
                  <c:v>3.92325581395348</c:v>
                </c:pt>
                <c:pt idx="53">
                  <c:v>3.931395348837201</c:v>
                </c:pt>
                <c:pt idx="54">
                  <c:v>3.939534883720921</c:v>
                </c:pt>
                <c:pt idx="55">
                  <c:v>3.947674418604642</c:v>
                </c:pt>
                <c:pt idx="56">
                  <c:v>3.955813953488363</c:v>
                </c:pt>
                <c:pt idx="57">
                  <c:v>3.963953488372084</c:v>
                </c:pt>
                <c:pt idx="58">
                  <c:v>3.972093023255804</c:v>
                </c:pt>
                <c:pt idx="59">
                  <c:v>3.980232558139525</c:v>
                </c:pt>
                <c:pt idx="60">
                  <c:v>3.988372093023246</c:v>
                </c:pt>
                <c:pt idx="61">
                  <c:v>3.996511627906967</c:v>
                </c:pt>
                <c:pt idx="62">
                  <c:v>4.004651162790687</c:v>
                </c:pt>
                <c:pt idx="63">
                  <c:v>4.012790697674409</c:v>
                </c:pt>
                <c:pt idx="64">
                  <c:v>4.02093023255813</c:v>
                </c:pt>
                <c:pt idx="65">
                  <c:v>4.029069767441851</c:v>
                </c:pt>
                <c:pt idx="66">
                  <c:v>4.037209302325572</c:v>
                </c:pt>
                <c:pt idx="67">
                  <c:v>4.045348837209294</c:v>
                </c:pt>
                <c:pt idx="68">
                  <c:v>4.053488372093015</c:v>
                </c:pt>
                <c:pt idx="69">
                  <c:v>4.061627906976736</c:v>
                </c:pt>
                <c:pt idx="70">
                  <c:v>4.069767441860457</c:v>
                </c:pt>
                <c:pt idx="71">
                  <c:v>4.077906976744178</c:v>
                </c:pt>
                <c:pt idx="72">
                  <c:v>4.0860465116279</c:v>
                </c:pt>
                <c:pt idx="73">
                  <c:v>4.094186046511621</c:v>
                </c:pt>
                <c:pt idx="74">
                  <c:v>4.102325581395342</c:v>
                </c:pt>
                <c:pt idx="75">
                  <c:v>4.110465116279063</c:v>
                </c:pt>
                <c:pt idx="76">
                  <c:v>4.118604651162785</c:v>
                </c:pt>
                <c:pt idx="77">
                  <c:v>4.126744186046506</c:v>
                </c:pt>
                <c:pt idx="78">
                  <c:v>4.134883720930227</c:v>
                </c:pt>
                <c:pt idx="79">
                  <c:v>4.143023255813948</c:v>
                </c:pt>
                <c:pt idx="80">
                  <c:v>4.15116279069767</c:v>
                </c:pt>
                <c:pt idx="81">
                  <c:v>4.15930232558139</c:v>
                </c:pt>
                <c:pt idx="82">
                  <c:v>4.167441860465112</c:v>
                </c:pt>
                <c:pt idx="83">
                  <c:v>4.175581395348833</c:v>
                </c:pt>
                <c:pt idx="84">
                  <c:v>4.183720930232554</c:v>
                </c:pt>
                <c:pt idx="85">
                  <c:v>4.191860465116275</c:v>
                </c:pt>
              </c:numCache>
            </c:numRef>
          </c:xVal>
          <c:yVal>
            <c:numRef>
              <c:f>Sheet1!$F$16:$F$101</c:f>
              <c:numCache>
                <c:formatCode>0</c:formatCode>
                <c:ptCount val="86"/>
                <c:pt idx="0">
                  <c:v>503.364762679952</c:v>
                </c:pt>
                <c:pt idx="1">
                  <c:v>503.364762679952</c:v>
                </c:pt>
                <c:pt idx="2">
                  <c:v>503.364762679952</c:v>
                </c:pt>
                <c:pt idx="3">
                  <c:v>503.364762679952</c:v>
                </c:pt>
                <c:pt idx="4">
                  <c:v>503.364762679952</c:v>
                </c:pt>
                <c:pt idx="5">
                  <c:v>503.364762679952</c:v>
                </c:pt>
                <c:pt idx="6">
                  <c:v>503.364762679952</c:v>
                </c:pt>
                <c:pt idx="7">
                  <c:v>503.364762679952</c:v>
                </c:pt>
                <c:pt idx="8">
                  <c:v>503.364762679952</c:v>
                </c:pt>
                <c:pt idx="9">
                  <c:v>503.364762679952</c:v>
                </c:pt>
                <c:pt idx="10">
                  <c:v>503.364762679952</c:v>
                </c:pt>
                <c:pt idx="11">
                  <c:v>503.364762679952</c:v>
                </c:pt>
                <c:pt idx="12">
                  <c:v>503.364762679952</c:v>
                </c:pt>
                <c:pt idx="13">
                  <c:v>503.364762679952</c:v>
                </c:pt>
                <c:pt idx="14">
                  <c:v>503.364762679952</c:v>
                </c:pt>
                <c:pt idx="15">
                  <c:v>503.364762679952</c:v>
                </c:pt>
                <c:pt idx="16">
                  <c:v>503.364762679952</c:v>
                </c:pt>
                <c:pt idx="17">
                  <c:v>503.364762679952</c:v>
                </c:pt>
                <c:pt idx="18">
                  <c:v>503.364762679952</c:v>
                </c:pt>
                <c:pt idx="19">
                  <c:v>503.364762679952</c:v>
                </c:pt>
                <c:pt idx="20">
                  <c:v>503.364762679952</c:v>
                </c:pt>
                <c:pt idx="21">
                  <c:v>503.364762679952</c:v>
                </c:pt>
                <c:pt idx="22">
                  <c:v>503.364762679952</c:v>
                </c:pt>
                <c:pt idx="23">
                  <c:v>503.364762679952</c:v>
                </c:pt>
                <c:pt idx="24">
                  <c:v>503.364762679952</c:v>
                </c:pt>
                <c:pt idx="25">
                  <c:v>503.364762679952</c:v>
                </c:pt>
                <c:pt idx="26">
                  <c:v>503.364762679952</c:v>
                </c:pt>
                <c:pt idx="27">
                  <c:v>503.364762679952</c:v>
                </c:pt>
                <c:pt idx="28">
                  <c:v>503.364762679952</c:v>
                </c:pt>
                <c:pt idx="29">
                  <c:v>503.364762679952</c:v>
                </c:pt>
                <c:pt idx="30">
                  <c:v>503.364762679952</c:v>
                </c:pt>
                <c:pt idx="31">
                  <c:v>503.364762679952</c:v>
                </c:pt>
                <c:pt idx="32">
                  <c:v>503.364762679952</c:v>
                </c:pt>
                <c:pt idx="33">
                  <c:v>503.364762679952</c:v>
                </c:pt>
                <c:pt idx="34">
                  <c:v>503.364762679952</c:v>
                </c:pt>
                <c:pt idx="35">
                  <c:v>503.364762679952</c:v>
                </c:pt>
                <c:pt idx="36">
                  <c:v>503.364762679952</c:v>
                </c:pt>
                <c:pt idx="37">
                  <c:v>503.364762679952</c:v>
                </c:pt>
                <c:pt idx="38">
                  <c:v>503.364762679952</c:v>
                </c:pt>
                <c:pt idx="39">
                  <c:v>503.364762679952</c:v>
                </c:pt>
                <c:pt idx="40">
                  <c:v>503.364762679952</c:v>
                </c:pt>
                <c:pt idx="41">
                  <c:v>503.3647626800056</c:v>
                </c:pt>
                <c:pt idx="42">
                  <c:v>503.3647627267164</c:v>
                </c:pt>
                <c:pt idx="43">
                  <c:v>503.3647821955677</c:v>
                </c:pt>
                <c:pt idx="44">
                  <c:v>503.3686677931486</c:v>
                </c:pt>
                <c:pt idx="45">
                  <c:v>503.7394509429266</c:v>
                </c:pt>
                <c:pt idx="46">
                  <c:v>520.6029519184787</c:v>
                </c:pt>
                <c:pt idx="47">
                  <c:v>883.6402152779683</c:v>
                </c:pt>
                <c:pt idx="48">
                  <c:v>4525.809004631284</c:v>
                </c:pt>
                <c:pt idx="49">
                  <c:v>20905.0886938147</c:v>
                </c:pt>
                <c:pt idx="50">
                  <c:v>50120.16956179415</c:v>
                </c:pt>
                <c:pt idx="51">
                  <c:v>58363.01621068073</c:v>
                </c:pt>
                <c:pt idx="52">
                  <c:v>32855.87071752887</c:v>
                </c:pt>
                <c:pt idx="53">
                  <c:v>9177.478880999937</c:v>
                </c:pt>
                <c:pt idx="54">
                  <c:v>1618.49971964528</c:v>
                </c:pt>
                <c:pt idx="55">
                  <c:v>572.1056006209372</c:v>
                </c:pt>
                <c:pt idx="56">
                  <c:v>505.396592390039</c:v>
                </c:pt>
                <c:pt idx="57">
                  <c:v>503.3935595233089</c:v>
                </c:pt>
                <c:pt idx="58">
                  <c:v>503.364958378478</c:v>
                </c:pt>
                <c:pt idx="59">
                  <c:v>503.3647633176504</c:v>
                </c:pt>
                <c:pt idx="60">
                  <c:v>503.3647626809483</c:v>
                </c:pt>
                <c:pt idx="61">
                  <c:v>503.3647626799527</c:v>
                </c:pt>
                <c:pt idx="62">
                  <c:v>503.364762679952</c:v>
                </c:pt>
                <c:pt idx="63">
                  <c:v>503.364762679952</c:v>
                </c:pt>
                <c:pt idx="64">
                  <c:v>503.364762679952</c:v>
                </c:pt>
                <c:pt idx="65">
                  <c:v>503.364762679952</c:v>
                </c:pt>
                <c:pt idx="66">
                  <c:v>503.364762679952</c:v>
                </c:pt>
                <c:pt idx="67">
                  <c:v>503.364762679952</c:v>
                </c:pt>
                <c:pt idx="68">
                  <c:v>503.364762679952</c:v>
                </c:pt>
                <c:pt idx="69">
                  <c:v>503.364762679952</c:v>
                </c:pt>
                <c:pt idx="70">
                  <c:v>503.364762679952</c:v>
                </c:pt>
                <c:pt idx="71">
                  <c:v>503.364762679952</c:v>
                </c:pt>
                <c:pt idx="72">
                  <c:v>503.364762679952</c:v>
                </c:pt>
                <c:pt idx="73">
                  <c:v>503.364762679952</c:v>
                </c:pt>
                <c:pt idx="74">
                  <c:v>503.364762679952</c:v>
                </c:pt>
                <c:pt idx="75">
                  <c:v>503.364762679952</c:v>
                </c:pt>
                <c:pt idx="76">
                  <c:v>503.364762679952</c:v>
                </c:pt>
                <c:pt idx="77">
                  <c:v>503.364762679952</c:v>
                </c:pt>
                <c:pt idx="78">
                  <c:v>503.364762679952</c:v>
                </c:pt>
                <c:pt idx="79">
                  <c:v>503.364762679952</c:v>
                </c:pt>
                <c:pt idx="80">
                  <c:v>503.364762679952</c:v>
                </c:pt>
                <c:pt idx="81">
                  <c:v>503.364762679952</c:v>
                </c:pt>
                <c:pt idx="82">
                  <c:v>503.364762679952</c:v>
                </c:pt>
                <c:pt idx="83">
                  <c:v>503.364762679952</c:v>
                </c:pt>
                <c:pt idx="84">
                  <c:v>503.364762679952</c:v>
                </c:pt>
                <c:pt idx="85">
                  <c:v>503.364762679952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2095424"/>
        <c:axId val="-2096321216"/>
      </c:scatterChart>
      <c:valAx>
        <c:axId val="-2052095424"/>
        <c:scaling>
          <c:orientation val="minMax"/>
          <c:max val="4.2"/>
          <c:min val="3.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Position,</a:t>
                </a:r>
                <a:r>
                  <a:rPr lang="en-US" sz="1800" b="1" baseline="0"/>
                  <a:t> 2</a:t>
                </a:r>
                <a:r>
                  <a:rPr lang="en-US" sz="1800" b="1" baseline="0">
                    <a:latin typeface="Symbol" charset="2"/>
                    <a:ea typeface="Symbol" charset="2"/>
                    <a:cs typeface="Symbol" charset="2"/>
                  </a:rPr>
                  <a:t>q</a:t>
                </a:r>
                <a:r>
                  <a:rPr lang="en-US" sz="1800" b="1" baseline="0"/>
                  <a:t> (degrees)</a:t>
                </a:r>
                <a:endParaRPr lang="en-US" sz="18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out"/>
        <c:minorTickMark val="out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6321216"/>
        <c:crosses val="autoZero"/>
        <c:crossBetween val="midCat"/>
      </c:valAx>
      <c:valAx>
        <c:axId val="-2096321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Intensity (counts)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out"/>
        <c:minorTickMark val="out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52095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portrait" horizontalDpi="0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xVal>
            <c:numRef>
              <c:f>Sheet1!$B$16:$B$101</c:f>
              <c:numCache>
                <c:formatCode>0.0000</c:formatCode>
                <c:ptCount val="86"/>
                <c:pt idx="0">
                  <c:v>3.5</c:v>
                </c:pt>
                <c:pt idx="1">
                  <c:v>3.508139534883721</c:v>
                </c:pt>
                <c:pt idx="2">
                  <c:v>3.516279069767442</c:v>
                </c:pt>
                <c:pt idx="3">
                  <c:v>3.524418604651162</c:v>
                </c:pt>
                <c:pt idx="4">
                  <c:v>3.532558139534883</c:v>
                </c:pt>
                <c:pt idx="5">
                  <c:v>3.540697674418604</c:v>
                </c:pt>
                <c:pt idx="6">
                  <c:v>3.548837209302324</c:v>
                </c:pt>
                <c:pt idx="7">
                  <c:v>3.556976744186045</c:v>
                </c:pt>
                <c:pt idx="8">
                  <c:v>3.565116279069766</c:v>
                </c:pt>
                <c:pt idx="9">
                  <c:v>3.573255813953487</c:v>
                </c:pt>
                <c:pt idx="10">
                  <c:v>3.581395348837207</c:v>
                </c:pt>
                <c:pt idx="11">
                  <c:v>3.589534883720928</c:v>
                </c:pt>
                <c:pt idx="12">
                  <c:v>3.597674418604649</c:v>
                </c:pt>
                <c:pt idx="13">
                  <c:v>3.60581395348837</c:v>
                </c:pt>
                <c:pt idx="14">
                  <c:v>3.613953488372091</c:v>
                </c:pt>
                <c:pt idx="15">
                  <c:v>3.622093023255811</c:v>
                </c:pt>
                <c:pt idx="16">
                  <c:v>3.630232558139532</c:v>
                </c:pt>
                <c:pt idx="17">
                  <c:v>3.638372093023253</c:v>
                </c:pt>
                <c:pt idx="18">
                  <c:v>3.646511627906973</c:v>
                </c:pt>
                <c:pt idx="19">
                  <c:v>3.654651162790694</c:v>
                </c:pt>
                <c:pt idx="20">
                  <c:v>3.662790697674415</c:v>
                </c:pt>
                <c:pt idx="21">
                  <c:v>3.670930232558136</c:v>
                </c:pt>
                <c:pt idx="22">
                  <c:v>3.679069767441857</c:v>
                </c:pt>
                <c:pt idx="23">
                  <c:v>3.687209302325577</c:v>
                </c:pt>
                <c:pt idx="24">
                  <c:v>3.695348837209298</c:v>
                </c:pt>
                <c:pt idx="25">
                  <c:v>3.70348837209302</c:v>
                </c:pt>
                <c:pt idx="26">
                  <c:v>3.71162790697674</c:v>
                </c:pt>
                <c:pt idx="27">
                  <c:v>3.719767441860461</c:v>
                </c:pt>
                <c:pt idx="28">
                  <c:v>3.727906976744181</c:v>
                </c:pt>
                <c:pt idx="29">
                  <c:v>3.736046511627902</c:v>
                </c:pt>
                <c:pt idx="30">
                  <c:v>3.744186046511622</c:v>
                </c:pt>
                <c:pt idx="31">
                  <c:v>3.752325581395344</c:v>
                </c:pt>
                <c:pt idx="32">
                  <c:v>3.760465116279064</c:v>
                </c:pt>
                <c:pt idx="33">
                  <c:v>3.768604651162785</c:v>
                </c:pt>
                <c:pt idx="34">
                  <c:v>3.776744186046506</c:v>
                </c:pt>
                <c:pt idx="35">
                  <c:v>3.784883720930227</c:v>
                </c:pt>
                <c:pt idx="36">
                  <c:v>3.793023255813947</c:v>
                </c:pt>
                <c:pt idx="37">
                  <c:v>3.801162790697668</c:v>
                </c:pt>
                <c:pt idx="38">
                  <c:v>3.809302325581389</c:v>
                </c:pt>
                <c:pt idx="39">
                  <c:v>3.81744186046511</c:v>
                </c:pt>
                <c:pt idx="40">
                  <c:v>3.825581395348831</c:v>
                </c:pt>
                <c:pt idx="41">
                  <c:v>3.833720930232551</c:v>
                </c:pt>
                <c:pt idx="42">
                  <c:v>3.841860465116272</c:v>
                </c:pt>
                <c:pt idx="43">
                  <c:v>3.849999999999993</c:v>
                </c:pt>
                <c:pt idx="44">
                  <c:v>3.858139534883714</c:v>
                </c:pt>
                <c:pt idx="45">
                  <c:v>3.866279069767434</c:v>
                </c:pt>
                <c:pt idx="46">
                  <c:v>3.874418604651155</c:v>
                </c:pt>
                <c:pt idx="47">
                  <c:v>3.882558139534876</c:v>
                </c:pt>
                <c:pt idx="48">
                  <c:v>3.890697674418597</c:v>
                </c:pt>
                <c:pt idx="49">
                  <c:v>3.898837209302317</c:v>
                </c:pt>
                <c:pt idx="50">
                  <c:v>3.906976744186038</c:v>
                </c:pt>
                <c:pt idx="51">
                  <c:v>3.915116279069759</c:v>
                </c:pt>
                <c:pt idx="52">
                  <c:v>3.92325581395348</c:v>
                </c:pt>
                <c:pt idx="53">
                  <c:v>3.931395348837201</c:v>
                </c:pt>
                <c:pt idx="54">
                  <c:v>3.939534883720921</c:v>
                </c:pt>
                <c:pt idx="55">
                  <c:v>3.947674418604642</c:v>
                </c:pt>
                <c:pt idx="56">
                  <c:v>3.955813953488363</c:v>
                </c:pt>
                <c:pt idx="57">
                  <c:v>3.963953488372084</c:v>
                </c:pt>
                <c:pt idx="58">
                  <c:v>3.972093023255804</c:v>
                </c:pt>
                <c:pt idx="59">
                  <c:v>3.980232558139525</c:v>
                </c:pt>
                <c:pt idx="60">
                  <c:v>3.988372093023246</c:v>
                </c:pt>
                <c:pt idx="61">
                  <c:v>3.996511627906967</c:v>
                </c:pt>
                <c:pt idx="62">
                  <c:v>4.004651162790687</c:v>
                </c:pt>
                <c:pt idx="63">
                  <c:v>4.012790697674409</c:v>
                </c:pt>
                <c:pt idx="64">
                  <c:v>4.02093023255813</c:v>
                </c:pt>
                <c:pt idx="65">
                  <c:v>4.029069767441851</c:v>
                </c:pt>
                <c:pt idx="66">
                  <c:v>4.037209302325572</c:v>
                </c:pt>
                <c:pt idx="67">
                  <c:v>4.045348837209294</c:v>
                </c:pt>
                <c:pt idx="68">
                  <c:v>4.053488372093015</c:v>
                </c:pt>
                <c:pt idx="69">
                  <c:v>4.061627906976736</c:v>
                </c:pt>
                <c:pt idx="70">
                  <c:v>4.069767441860457</c:v>
                </c:pt>
                <c:pt idx="71">
                  <c:v>4.077906976744178</c:v>
                </c:pt>
                <c:pt idx="72">
                  <c:v>4.0860465116279</c:v>
                </c:pt>
                <c:pt idx="73">
                  <c:v>4.094186046511621</c:v>
                </c:pt>
                <c:pt idx="74">
                  <c:v>4.102325581395342</c:v>
                </c:pt>
                <c:pt idx="75">
                  <c:v>4.110465116279063</c:v>
                </c:pt>
                <c:pt idx="76">
                  <c:v>4.118604651162785</c:v>
                </c:pt>
                <c:pt idx="77">
                  <c:v>4.126744186046506</c:v>
                </c:pt>
                <c:pt idx="78">
                  <c:v>4.134883720930227</c:v>
                </c:pt>
                <c:pt idx="79">
                  <c:v>4.143023255813948</c:v>
                </c:pt>
                <c:pt idx="80">
                  <c:v>4.15116279069767</c:v>
                </c:pt>
                <c:pt idx="81">
                  <c:v>4.15930232558139</c:v>
                </c:pt>
                <c:pt idx="82">
                  <c:v>4.167441860465112</c:v>
                </c:pt>
                <c:pt idx="83">
                  <c:v>4.175581395348833</c:v>
                </c:pt>
                <c:pt idx="84">
                  <c:v>4.183720930232554</c:v>
                </c:pt>
                <c:pt idx="85">
                  <c:v>4.191860465116275</c:v>
                </c:pt>
              </c:numCache>
            </c:numRef>
          </c:xVal>
          <c:yVal>
            <c:numRef>
              <c:f>Sheet1!$H$16:$H$101</c:f>
              <c:numCache>
                <c:formatCode>0.000</c:formatCode>
                <c:ptCount val="86"/>
                <c:pt idx="0">
                  <c:v>-0.473664476918328</c:v>
                </c:pt>
                <c:pt idx="1">
                  <c:v>-0.505231802278095</c:v>
                </c:pt>
                <c:pt idx="2">
                  <c:v>-0.468250185527453</c:v>
                </c:pt>
                <c:pt idx="3">
                  <c:v>-0.449813701969189</c:v>
                </c:pt>
                <c:pt idx="4">
                  <c:v>-0.442929470781476</c:v>
                </c:pt>
                <c:pt idx="5">
                  <c:v>-0.411853841076317</c:v>
                </c:pt>
                <c:pt idx="6">
                  <c:v>-0.404800553140432</c:v>
                </c:pt>
                <c:pt idx="7">
                  <c:v>-0.388816689988461</c:v>
                </c:pt>
                <c:pt idx="8">
                  <c:v>-0.365279130651637</c:v>
                </c:pt>
                <c:pt idx="9">
                  <c:v>-0.356742972979524</c:v>
                </c:pt>
                <c:pt idx="10">
                  <c:v>-0.352367576455765</c:v>
                </c:pt>
                <c:pt idx="11">
                  <c:v>-0.340795904324803</c:v>
                </c:pt>
                <c:pt idx="12">
                  <c:v>-0.319151097715769</c:v>
                </c:pt>
                <c:pt idx="13">
                  <c:v>-0.30415896670618</c:v>
                </c:pt>
                <c:pt idx="14">
                  <c:v>-0.296016772980057</c:v>
                </c:pt>
                <c:pt idx="15">
                  <c:v>-0.276647799193114</c:v>
                </c:pt>
                <c:pt idx="16">
                  <c:v>-0.262187139990269</c:v>
                </c:pt>
                <c:pt idx="17">
                  <c:v>-0.256428414572505</c:v>
                </c:pt>
                <c:pt idx="18">
                  <c:v>-0.256906258692592</c:v>
                </c:pt>
                <c:pt idx="19">
                  <c:v>-0.244119985062476</c:v>
                </c:pt>
                <c:pt idx="20">
                  <c:v>-0.218142727147255</c:v>
                </c:pt>
                <c:pt idx="21">
                  <c:v>-0.215213379948145</c:v>
                </c:pt>
                <c:pt idx="22">
                  <c:v>-0.191425497390946</c:v>
                </c:pt>
                <c:pt idx="23">
                  <c:v>-0.186082602887444</c:v>
                </c:pt>
                <c:pt idx="24">
                  <c:v>-0.159208201873019</c:v>
                </c:pt>
                <c:pt idx="25">
                  <c:v>-0.130537286445001</c:v>
                </c:pt>
                <c:pt idx="26">
                  <c:v>-0.116827496824345</c:v>
                </c:pt>
                <c:pt idx="27">
                  <c:v>-0.0979096241087818</c:v>
                </c:pt>
                <c:pt idx="28">
                  <c:v>-0.0811365191491122</c:v>
                </c:pt>
                <c:pt idx="29">
                  <c:v>-0.0708292804194711</c:v>
                </c:pt>
                <c:pt idx="30">
                  <c:v>-0.0442488649532414</c:v>
                </c:pt>
                <c:pt idx="31">
                  <c:v>-0.000565103789363933</c:v>
                </c:pt>
                <c:pt idx="32">
                  <c:v>0.0243713690129742</c:v>
                </c:pt>
                <c:pt idx="33">
                  <c:v>0.0264505395194425</c:v>
                </c:pt>
                <c:pt idx="34">
                  <c:v>0.0534745478431841</c:v>
                </c:pt>
                <c:pt idx="35">
                  <c:v>0.0772555382201297</c:v>
                </c:pt>
                <c:pt idx="36">
                  <c:v>0.11611514317531</c:v>
                </c:pt>
                <c:pt idx="37">
                  <c:v>0.165235694672269</c:v>
                </c:pt>
                <c:pt idx="38">
                  <c:v>0.14146331588108</c:v>
                </c:pt>
                <c:pt idx="39">
                  <c:v>0.154246437648071</c:v>
                </c:pt>
                <c:pt idx="40">
                  <c:v>0.23017032873959</c:v>
                </c:pt>
                <c:pt idx="41">
                  <c:v>0.223700029585969</c:v>
                </c:pt>
                <c:pt idx="42">
                  <c:v>0.275570902428809</c:v>
                </c:pt>
                <c:pt idx="43">
                  <c:v>0.447566560517651</c:v>
                </c:pt>
                <c:pt idx="44">
                  <c:v>0.483532529274059</c:v>
                </c:pt>
                <c:pt idx="45">
                  <c:v>0.511632454748174</c:v>
                </c:pt>
                <c:pt idx="46">
                  <c:v>0.629072359892619</c:v>
                </c:pt>
                <c:pt idx="47">
                  <c:v>0.584702220567994</c:v>
                </c:pt>
                <c:pt idx="48">
                  <c:v>0.0610700919529825</c:v>
                </c:pt>
                <c:pt idx="49">
                  <c:v>-0.145282679483042</c:v>
                </c:pt>
                <c:pt idx="50">
                  <c:v>0.0678650952089422</c:v>
                </c:pt>
                <c:pt idx="51">
                  <c:v>0.0163944347945137</c:v>
                </c:pt>
                <c:pt idx="52">
                  <c:v>-0.0653528490187736</c:v>
                </c:pt>
                <c:pt idx="53">
                  <c:v>-0.0369319787100668</c:v>
                </c:pt>
                <c:pt idx="54">
                  <c:v>0.5019474459392</c:v>
                </c:pt>
                <c:pt idx="55">
                  <c:v>0.685109773136534</c:v>
                </c:pt>
                <c:pt idx="56">
                  <c:v>0.607446182217473</c:v>
                </c:pt>
                <c:pt idx="57">
                  <c:v>0.516308315285969</c:v>
                </c:pt>
                <c:pt idx="58">
                  <c:v>0.441301218157485</c:v>
                </c:pt>
                <c:pt idx="59">
                  <c:v>0.382800368563312</c:v>
                </c:pt>
                <c:pt idx="60">
                  <c:v>0.328408003699607</c:v>
                </c:pt>
                <c:pt idx="61">
                  <c:v>0.294053249137069</c:v>
                </c:pt>
                <c:pt idx="62">
                  <c:v>0.263317093738571</c:v>
                </c:pt>
                <c:pt idx="63">
                  <c:v>0.246256289903068</c:v>
                </c:pt>
                <c:pt idx="64">
                  <c:v>0.240791318123102</c:v>
                </c:pt>
                <c:pt idx="65">
                  <c:v>0.231497948968179</c:v>
                </c:pt>
                <c:pt idx="66">
                  <c:v>0.205369961807015</c:v>
                </c:pt>
                <c:pt idx="67">
                  <c:v>0.155405066689495</c:v>
                </c:pt>
                <c:pt idx="68">
                  <c:v>0.109256533036205</c:v>
                </c:pt>
                <c:pt idx="69">
                  <c:v>0.0892038168904591</c:v>
                </c:pt>
                <c:pt idx="70">
                  <c:v>0.0730451712365044</c:v>
                </c:pt>
                <c:pt idx="71">
                  <c:v>0.0563050860149791</c:v>
                </c:pt>
                <c:pt idx="72">
                  <c:v>0.0364361870608671</c:v>
                </c:pt>
                <c:pt idx="73">
                  <c:v>0.023000150189884</c:v>
                </c:pt>
                <c:pt idx="74">
                  <c:v>0.0110191988090533</c:v>
                </c:pt>
                <c:pt idx="75">
                  <c:v>-0.00966138007536685</c:v>
                </c:pt>
                <c:pt idx="76">
                  <c:v>-0.0189815557904168</c:v>
                </c:pt>
                <c:pt idx="77">
                  <c:v>-0.0318112894533551</c:v>
                </c:pt>
                <c:pt idx="78">
                  <c:v>-0.0614849528718551</c:v>
                </c:pt>
                <c:pt idx="79">
                  <c:v>-0.0755470020766775</c:v>
                </c:pt>
                <c:pt idx="80">
                  <c:v>-0.0952397246581547</c:v>
                </c:pt>
                <c:pt idx="81">
                  <c:v>-0.0974554903224576</c:v>
                </c:pt>
                <c:pt idx="82">
                  <c:v>-0.096563828283755</c:v>
                </c:pt>
                <c:pt idx="83">
                  <c:v>-0.112664806068228</c:v>
                </c:pt>
                <c:pt idx="84">
                  <c:v>-0.121584312602733</c:v>
                </c:pt>
                <c:pt idx="85">
                  <c:v>-0.13118811287502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65855200"/>
        <c:axId val="-1173873280"/>
      </c:scatterChart>
      <c:valAx>
        <c:axId val="-2065855200"/>
        <c:scaling>
          <c:orientation val="minMax"/>
          <c:max val="4.2"/>
          <c:min val="3.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Position,</a:t>
                </a:r>
                <a:r>
                  <a:rPr lang="en-US" sz="1800" b="1" baseline="0"/>
                  <a:t> 2</a:t>
                </a:r>
                <a:r>
                  <a:rPr lang="en-US" sz="1800" b="1" baseline="0">
                    <a:latin typeface="Symbol" charset="2"/>
                    <a:ea typeface="Symbol" charset="2"/>
                    <a:cs typeface="Symbol" charset="2"/>
                  </a:rPr>
                  <a:t>q</a:t>
                </a:r>
                <a:r>
                  <a:rPr lang="en-US" sz="1800" b="1" baseline="0"/>
                  <a:t> (degrees)</a:t>
                </a:r>
                <a:endParaRPr lang="en-US" sz="18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out"/>
        <c:minorTickMark val="out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173873280"/>
        <c:crosses val="autoZero"/>
        <c:crossBetween val="midCat"/>
      </c:valAx>
      <c:valAx>
        <c:axId val="-1173873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residual s</a:t>
                </a:r>
                <a:r>
                  <a:rPr lang="en-US" sz="1800" b="1" baseline="0"/>
                  <a:t> (counts)</a:t>
                </a:r>
                <a:endParaRPr lang="en-US" sz="18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out"/>
        <c:minorTickMark val="out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658552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292100</xdr:colOff>
      <xdr:row>0</xdr:row>
      <xdr:rowOff>152400</xdr:rowOff>
    </xdr:from>
    <xdr:to>
      <xdr:col>31</xdr:col>
      <xdr:colOff>546100</xdr:colOff>
      <xdr:row>42</xdr:row>
      <xdr:rowOff>162560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304800</xdr:colOff>
      <xdr:row>43</xdr:row>
      <xdr:rowOff>17780</xdr:rowOff>
    </xdr:from>
    <xdr:to>
      <xdr:col>31</xdr:col>
      <xdr:colOff>558800</xdr:colOff>
      <xdr:row>58</xdr:row>
      <xdr:rowOff>5080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topLeftCell="A3" zoomScale="125" zoomScaleNormal="125" zoomScalePageLayoutView="125" workbookViewId="0">
      <selection activeCell="C20" sqref="C20"/>
    </sheetView>
  </sheetViews>
  <sheetFormatPr baseColWidth="10" defaultRowHeight="16" x14ac:dyDescent="0.2"/>
  <cols>
    <col min="1" max="1" width="8.1640625" customWidth="1"/>
    <col min="2" max="2" width="12.5" customWidth="1"/>
    <col min="3" max="4" width="11.33203125" customWidth="1"/>
    <col min="5" max="5" width="11.6640625" customWidth="1"/>
    <col min="7" max="7" width="11.1640625" bestFit="1" customWidth="1"/>
    <col min="8" max="8" width="10" bestFit="1" customWidth="1"/>
    <col min="9" max="9" width="12" bestFit="1" customWidth="1"/>
    <col min="10" max="10" width="8.6640625" bestFit="1" customWidth="1"/>
    <col min="11" max="12" width="10.33203125" bestFit="1" customWidth="1"/>
    <col min="13" max="13" width="8.6640625" bestFit="1" customWidth="1"/>
    <col min="14" max="14" width="7.6640625" bestFit="1" customWidth="1"/>
    <col min="15" max="15" width="8.83203125" bestFit="1" customWidth="1"/>
    <col min="16" max="16" width="9.33203125" bestFit="1" customWidth="1"/>
  </cols>
  <sheetData>
    <row r="1" spans="1:16" ht="24" x14ac:dyDescent="0.3">
      <c r="A1" s="11" t="s">
        <v>0</v>
      </c>
    </row>
    <row r="3" spans="1:16" ht="17" thickBot="1" x14ac:dyDescent="0.25">
      <c r="A3" t="s">
        <v>40</v>
      </c>
    </row>
    <row r="4" spans="1:16" ht="17" thickBot="1" x14ac:dyDescent="0.25">
      <c r="C4" s="38" t="s">
        <v>17</v>
      </c>
      <c r="D4" s="39" t="s">
        <v>18</v>
      </c>
      <c r="E4" s="39" t="s">
        <v>19</v>
      </c>
      <c r="F4" s="40" t="s">
        <v>39</v>
      </c>
    </row>
    <row r="5" spans="1:16" ht="21" x14ac:dyDescent="0.25">
      <c r="A5" s="32" t="s">
        <v>11</v>
      </c>
      <c r="B5" s="33" t="s">
        <v>12</v>
      </c>
      <c r="C5" s="14">
        <v>3.88</v>
      </c>
      <c r="D5" s="15">
        <v>3.9127484675319488</v>
      </c>
      <c r="E5" s="16">
        <f>(K13*K11)+D5</f>
        <v>3.9127484449113688</v>
      </c>
      <c r="F5" s="17" t="str">
        <f>IF(E5-D5&gt;0,"+","-")</f>
        <v>-</v>
      </c>
    </row>
    <row r="6" spans="1:16" ht="21" x14ac:dyDescent="0.25">
      <c r="A6" s="34"/>
      <c r="B6" s="35" t="s">
        <v>13</v>
      </c>
      <c r="C6" s="20">
        <v>1.0999999999999999E-2</v>
      </c>
      <c r="D6" s="21">
        <v>9.4940204375318048E-3</v>
      </c>
      <c r="E6" s="22">
        <f>IF((L13*L11)+D6&lt;0,D6,(L13*L11)+D6)</f>
        <v>9.4938583658187234E-3</v>
      </c>
      <c r="F6" s="23" t="str">
        <f>IF(E6-D6&gt;0,"+","-")</f>
        <v>-</v>
      </c>
    </row>
    <row r="7" spans="1:16" ht="21" x14ac:dyDescent="0.25">
      <c r="A7" s="34"/>
      <c r="B7" s="35" t="s">
        <v>14</v>
      </c>
      <c r="C7" s="24">
        <v>1550</v>
      </c>
      <c r="D7" s="25">
        <v>1420.4389692592081</v>
      </c>
      <c r="E7" s="24">
        <f>IF((M13*M11)+D7&lt;0,D7,(M13*M11)+D7)</f>
        <v>1420.444629812099</v>
      </c>
      <c r="F7" s="23" t="str">
        <f>IF(E7-D7&gt;0,"+","-")</f>
        <v>+</v>
      </c>
    </row>
    <row r="8" spans="1:16" ht="21" x14ac:dyDescent="0.25">
      <c r="A8" s="34"/>
      <c r="B8" s="35" t="s">
        <v>15</v>
      </c>
      <c r="C8" s="24">
        <v>450</v>
      </c>
      <c r="D8" s="25">
        <v>503.36476267995198</v>
      </c>
      <c r="E8" s="24">
        <f>IF((J13*J11)+D8&lt;0,D8,(J13*J11)+D8)</f>
        <v>503.36598061992123</v>
      </c>
      <c r="F8" s="23" t="str">
        <f>IF(E8-D8&gt;0,"+","-")</f>
        <v>+</v>
      </c>
    </row>
    <row r="9" spans="1:16" ht="17" thickBot="1" x14ac:dyDescent="0.25">
      <c r="A9" s="36"/>
      <c r="B9" s="37" t="s">
        <v>37</v>
      </c>
      <c r="C9" s="28">
        <v>0</v>
      </c>
      <c r="D9" s="29">
        <v>43</v>
      </c>
      <c r="E9" s="30">
        <f>D9+1</f>
        <v>44</v>
      </c>
      <c r="F9" s="31"/>
    </row>
    <row r="10" spans="1:16" x14ac:dyDescent="0.2">
      <c r="A10" s="13" t="s">
        <v>8</v>
      </c>
      <c r="B10" s="43">
        <f>MIN(B$16:B$101)</f>
        <v>3.5</v>
      </c>
      <c r="C10" s="44">
        <f>MIN(C$16:C$101)</f>
        <v>334.41012999999998</v>
      </c>
      <c r="D10" s="45">
        <f>MIN(D$16:D$101)</f>
        <v>18.286884097625816</v>
      </c>
      <c r="E10" s="41" t="s">
        <v>38</v>
      </c>
    </row>
    <row r="11" spans="1:16" ht="17" thickBot="1" x14ac:dyDescent="0.25">
      <c r="A11" s="18" t="s">
        <v>9</v>
      </c>
      <c r="B11" s="46">
        <f>MAX(B$16:B$101)</f>
        <v>4.1918604651162754</v>
      </c>
      <c r="C11" s="24">
        <f>MAX(C$16:C$101)</f>
        <v>59335.792999999998</v>
      </c>
      <c r="D11" s="47">
        <f>MAX(D$16:D$101)</f>
        <v>243.58939426830554</v>
      </c>
      <c r="E11" s="42">
        <f>P13/G13-1</f>
        <v>7.6671698801877852E-5</v>
      </c>
      <c r="I11" t="s">
        <v>36</v>
      </c>
      <c r="J11" s="7">
        <v>100000</v>
      </c>
      <c r="K11" s="7">
        <v>3.0000000000000001E-6</v>
      </c>
      <c r="L11" s="7">
        <v>9.9999999999999995E-7</v>
      </c>
      <c r="M11" s="7">
        <v>20000</v>
      </c>
    </row>
    <row r="12" spans="1:16" x14ac:dyDescent="0.2">
      <c r="A12" s="18" t="s">
        <v>7</v>
      </c>
      <c r="B12" s="19">
        <f>COUNT(B16:B101)</f>
        <v>86</v>
      </c>
      <c r="C12" s="19"/>
      <c r="D12" s="41"/>
      <c r="E12" t="s">
        <v>22</v>
      </c>
      <c r="G12" s="50" t="s">
        <v>23</v>
      </c>
      <c r="I12" t="s">
        <v>32</v>
      </c>
      <c r="J12" s="9">
        <f>ABS(J13/D8)</f>
        <v>2.4195971977799502E-11</v>
      </c>
      <c r="K12" s="9">
        <f>ABS(K13/D5)</f>
        <v>1.9270835718108428E-3</v>
      </c>
      <c r="L12" s="9">
        <f>ABS(L13/D6)</f>
        <v>17.070925236380038</v>
      </c>
      <c r="M12" s="9">
        <f>ABS(M13/D6)</f>
        <v>2.9811147596207242E-5</v>
      </c>
      <c r="P12" s="50" t="s">
        <v>23</v>
      </c>
    </row>
    <row r="13" spans="1:16" ht="17" thickBot="1" x14ac:dyDescent="0.25">
      <c r="A13" s="26" t="s">
        <v>16</v>
      </c>
      <c r="B13" s="48">
        <v>8.1395348837209319E-3</v>
      </c>
      <c r="C13" s="27"/>
      <c r="D13" s="31"/>
      <c r="E13">
        <f>(SUM(E16:E101)-C8*B12/C7)*B13/C7</f>
        <v>1.2030946930281159</v>
      </c>
      <c r="G13" s="12">
        <f>SUMSQ(G16:G101)*$B$13/SQRT($B$12)</f>
        <v>2676.1621368783672</v>
      </c>
      <c r="H13" s="7"/>
      <c r="I13" t="s">
        <v>27</v>
      </c>
      <c r="J13" s="7">
        <f>SUM(J16:J101)*$B$13/$B$12</f>
        <v>1.2179399692415815E-8</v>
      </c>
      <c r="K13" s="7">
        <f>SUM(K16:K101)*$B$13/$B$12</f>
        <v>-7.5401932924088694E-3</v>
      </c>
      <c r="L13" s="7">
        <f>SUM(L16:L101)*$B$13/$B$12</f>
        <v>-0.16207171308176954</v>
      </c>
      <c r="M13" s="7">
        <f>SUM(M16:M101)*$B$13/$B$12</f>
        <v>2.830276445446687E-7</v>
      </c>
      <c r="P13" s="49">
        <f>SUMSQ(P16:P101)*$B$13/SQRT($B$12)</f>
        <v>2676.3673227756708</v>
      </c>
    </row>
    <row r="14" spans="1:16" x14ac:dyDescent="0.2">
      <c r="A14" s="10" t="s">
        <v>6</v>
      </c>
      <c r="B14" s="10" t="s">
        <v>1</v>
      </c>
      <c r="C14" s="10" t="s">
        <v>2</v>
      </c>
      <c r="D14" s="10" t="s">
        <v>10</v>
      </c>
      <c r="E14" s="10" t="s">
        <v>20</v>
      </c>
      <c r="F14" s="10" t="s">
        <v>21</v>
      </c>
      <c r="G14" s="10" t="s">
        <v>24</v>
      </c>
      <c r="H14" s="10" t="s">
        <v>35</v>
      </c>
      <c r="I14" s="10" t="s">
        <v>25</v>
      </c>
      <c r="J14" s="10" t="s">
        <v>29</v>
      </c>
      <c r="K14" s="10" t="s">
        <v>28</v>
      </c>
      <c r="L14" s="10" t="s">
        <v>34</v>
      </c>
      <c r="M14" s="10" t="s">
        <v>26</v>
      </c>
      <c r="N14" s="10" t="s">
        <v>30</v>
      </c>
      <c r="O14" s="10" t="s">
        <v>31</v>
      </c>
      <c r="P14" s="10" t="s">
        <v>33</v>
      </c>
    </row>
    <row r="15" spans="1:16" x14ac:dyDescent="0.2">
      <c r="B15" t="s">
        <v>3</v>
      </c>
      <c r="C15" t="s">
        <v>4</v>
      </c>
      <c r="D15" t="s">
        <v>5</v>
      </c>
    </row>
    <row r="16" spans="1:16" x14ac:dyDescent="0.2">
      <c r="A16">
        <v>1</v>
      </c>
      <c r="B16" s="6">
        <v>3.5</v>
      </c>
      <c r="C16" s="5">
        <v>341.57351999999997</v>
      </c>
      <c r="D16" s="4">
        <f>SQRT(C16)</f>
        <v>18.481707713303983</v>
      </c>
      <c r="E16" s="4">
        <f>C$8+(C$7/(C$6*SQRT(2*PI()))*EXP(-(($B16-C$5)^2)/(2*C$6^2)))</f>
        <v>450</v>
      </c>
      <c r="F16" s="4">
        <f>$D$8+($D$7/$D$6)*$I16</f>
        <v>503.36476267995198</v>
      </c>
      <c r="G16" s="3">
        <f>((C16-F16)/D16)^2</f>
        <v>76.63476433396572</v>
      </c>
      <c r="H16" s="1">
        <f>(C16-F16)/(D16^2)</f>
        <v>-0.47366447691832797</v>
      </c>
      <c r="I16" s="1">
        <f>(1/(SQRT(2*PI()))*EXP(-(($B16-D$5)^2)/(2*D$6^2)))</f>
        <v>0</v>
      </c>
      <c r="J16" s="1">
        <f>H16</f>
        <v>-0.47366447691832797</v>
      </c>
      <c r="K16" s="3">
        <f>$I16*$D$7*($B16-$D$5)/($D$6^3)*H16</f>
        <v>0</v>
      </c>
      <c r="L16" s="3">
        <f>$D$7*$I16*((-1/($D$6^2))+(($B16-$D$5)^2/($D$6^4)))*H16</f>
        <v>0</v>
      </c>
      <c r="M16" s="2">
        <f>$I16/$D$6*H16</f>
        <v>0</v>
      </c>
      <c r="N16" s="4">
        <f>$E$8+($E$7/$E$6)*$O16</f>
        <v>503.36598061992123</v>
      </c>
      <c r="O16" s="1">
        <f>(1/(SQRT(2*PI()))*EXP(-(($B16-E$5)^2)/(2*E$6^2)))</f>
        <v>0</v>
      </c>
      <c r="P16" s="3">
        <f>((C16-N16)/D16)^2</f>
        <v>76.635918128105416</v>
      </c>
    </row>
    <row r="17" spans="1:16" x14ac:dyDescent="0.2">
      <c r="A17">
        <v>2</v>
      </c>
      <c r="B17" s="8">
        <f>B16+$B$13</f>
        <v>3.5081395348837208</v>
      </c>
      <c r="C17" s="5">
        <v>334.41012999999998</v>
      </c>
      <c r="D17" s="4">
        <f t="shared" ref="D17:D80" si="0">SQRT(C17)</f>
        <v>18.286884097625816</v>
      </c>
      <c r="E17" s="4">
        <f t="shared" ref="E17:E80" si="1">C$8+(C$7/(C$6*SQRT(2*PI()))*EXP(-(($B17-C$5)^2)/(2*C$6^2)))</f>
        <v>450</v>
      </c>
      <c r="F17" s="4">
        <f t="shared" ref="F17:F80" si="2">$D$8+($D$7/$D$6)*$I17</f>
        <v>503.36476267995198</v>
      </c>
      <c r="G17" s="3">
        <f t="shared" ref="G17:G80" si="3">((C17-F17)/D17)^2</f>
        <v>85.36125357212569</v>
      </c>
      <c r="H17" s="1">
        <f t="shared" ref="H17:H80" si="4">(C17-F17)/(D17^2)</f>
        <v>-0.50523180227809494</v>
      </c>
      <c r="I17" s="1">
        <f t="shared" ref="I17:I80" si="5">(1/(SQRT(2*PI()))*EXP(-(($B17-D$5)^2)/(2*D$6^2)))</f>
        <v>0</v>
      </c>
      <c r="J17" s="1">
        <f t="shared" ref="J17:J80" si="6">H17</f>
        <v>-0.50523180227809494</v>
      </c>
      <c r="K17" s="3">
        <f t="shared" ref="K17:K80" si="7">$I17*$D$7*($B17-$D$5)/($D$6^3)*H17</f>
        <v>0</v>
      </c>
      <c r="L17" s="3">
        <f t="shared" ref="L17:L80" si="8">$D$7*$I17*((-1/($D$6^2))+(($B17-$D$5)^2/($D$6^4)))*H17</f>
        <v>0</v>
      </c>
      <c r="M17" s="2">
        <f t="shared" ref="M17:M80" si="9">$I17/$D$6*H17</f>
        <v>0</v>
      </c>
      <c r="N17" s="4">
        <f t="shared" ref="N17:N80" si="10">$E$8+($E$7/$E$6)*$O17</f>
        <v>503.36598061992123</v>
      </c>
      <c r="O17" s="1">
        <f t="shared" ref="O17:O80" si="11">(1/(SQRT(2*PI()))*EXP(-(($B17-E$5)^2)/(2*E$6^2)))</f>
        <v>0</v>
      </c>
      <c r="P17" s="3">
        <f t="shared" ref="P17:P80" si="12">((C17-N17)/D17)^2</f>
        <v>85.362484260572941</v>
      </c>
    </row>
    <row r="18" spans="1:16" x14ac:dyDescent="0.2">
      <c r="A18">
        <v>3</v>
      </c>
      <c r="B18" s="8">
        <f t="shared" ref="B18:B81" si="13">B17+$B$13</f>
        <v>3.5162790697674415</v>
      </c>
      <c r="C18" s="5">
        <v>342.8331</v>
      </c>
      <c r="D18" s="4">
        <f t="shared" si="0"/>
        <v>18.515752752723827</v>
      </c>
      <c r="E18" s="4">
        <f t="shared" si="1"/>
        <v>450</v>
      </c>
      <c r="F18" s="4">
        <f t="shared" si="2"/>
        <v>503.36476267995198</v>
      </c>
      <c r="G18" s="3">
        <f t="shared" si="3"/>
        <v>75.168980832918066</v>
      </c>
      <c r="H18" s="1">
        <f t="shared" si="4"/>
        <v>-0.4682501855274534</v>
      </c>
      <c r="I18" s="1">
        <f t="shared" si="5"/>
        <v>0</v>
      </c>
      <c r="J18" s="1">
        <f t="shared" si="6"/>
        <v>-0.4682501855274534</v>
      </c>
      <c r="K18" s="3">
        <f t="shared" si="7"/>
        <v>0</v>
      </c>
      <c r="L18" s="3">
        <f t="shared" si="8"/>
        <v>0</v>
      </c>
      <c r="M18" s="2">
        <f t="shared" si="9"/>
        <v>0</v>
      </c>
      <c r="N18" s="4">
        <f t="shared" si="10"/>
        <v>503.36598061992123</v>
      </c>
      <c r="O18" s="1">
        <f t="shared" si="11"/>
        <v>0</v>
      </c>
      <c r="P18" s="3">
        <f t="shared" si="12"/>
        <v>75.17012143847802</v>
      </c>
    </row>
    <row r="19" spans="1:16" x14ac:dyDescent="0.2">
      <c r="A19">
        <v>4</v>
      </c>
      <c r="B19" s="8">
        <f t="shared" si="13"/>
        <v>3.5244186046511623</v>
      </c>
      <c r="C19" s="5">
        <v>347.19272000000001</v>
      </c>
      <c r="D19" s="4">
        <f t="shared" si="0"/>
        <v>18.63310816798958</v>
      </c>
      <c r="E19" s="4">
        <f t="shared" si="1"/>
        <v>450</v>
      </c>
      <c r="F19" s="4">
        <f t="shared" si="2"/>
        <v>503.36476267995198</v>
      </c>
      <c r="G19" s="3">
        <f t="shared" si="3"/>
        <v>70.248324661959344</v>
      </c>
      <c r="H19" s="1">
        <f t="shared" si="4"/>
        <v>-0.44981370196918868</v>
      </c>
      <c r="I19" s="1">
        <f t="shared" si="5"/>
        <v>0</v>
      </c>
      <c r="J19" s="1">
        <f t="shared" si="6"/>
        <v>-0.44981370196918868</v>
      </c>
      <c r="K19" s="3">
        <f t="shared" si="7"/>
        <v>0</v>
      </c>
      <c r="L19" s="3">
        <f t="shared" si="8"/>
        <v>0</v>
      </c>
      <c r="M19" s="2">
        <f t="shared" si="9"/>
        <v>0</v>
      </c>
      <c r="N19" s="4">
        <f t="shared" si="10"/>
        <v>503.36598061992123</v>
      </c>
      <c r="O19" s="1">
        <f t="shared" si="11"/>
        <v>0</v>
      </c>
      <c r="P19" s="3">
        <f t="shared" si="12"/>
        <v>70.249420358404521</v>
      </c>
    </row>
    <row r="20" spans="1:16" x14ac:dyDescent="0.2">
      <c r="A20">
        <v>5</v>
      </c>
      <c r="B20" s="8">
        <f t="shared" si="13"/>
        <v>3.5325581395348831</v>
      </c>
      <c r="C20" s="5">
        <v>348.84917999999999</v>
      </c>
      <c r="D20" s="4">
        <f t="shared" si="0"/>
        <v>18.67750465131785</v>
      </c>
      <c r="E20" s="4">
        <f t="shared" si="1"/>
        <v>450</v>
      </c>
      <c r="F20" s="4">
        <f t="shared" si="2"/>
        <v>503.36476267995198</v>
      </c>
      <c r="G20" s="3">
        <f t="shared" si="3"/>
        <v>68.439505263922598</v>
      </c>
      <c r="H20" s="1">
        <f t="shared" si="4"/>
        <v>-0.44292947078147643</v>
      </c>
      <c r="I20" s="1">
        <f t="shared" si="5"/>
        <v>0</v>
      </c>
      <c r="J20" s="1">
        <f t="shared" si="6"/>
        <v>-0.44292947078147643</v>
      </c>
      <c r="K20" s="3">
        <f t="shared" si="7"/>
        <v>0</v>
      </c>
      <c r="L20" s="3">
        <f t="shared" si="8"/>
        <v>0</v>
      </c>
      <c r="M20" s="2">
        <f t="shared" si="9"/>
        <v>0</v>
      </c>
      <c r="N20" s="4">
        <f t="shared" si="10"/>
        <v>503.36598061992123</v>
      </c>
      <c r="O20" s="1">
        <f t="shared" si="11"/>
        <v>0</v>
      </c>
      <c r="P20" s="3">
        <f t="shared" si="12"/>
        <v>68.440584191186858</v>
      </c>
    </row>
    <row r="21" spans="1:16" x14ac:dyDescent="0.2">
      <c r="A21">
        <v>6</v>
      </c>
      <c r="B21" s="8">
        <f t="shared" si="13"/>
        <v>3.5406976744186038</v>
      </c>
      <c r="C21" s="5">
        <v>356.52753000000001</v>
      </c>
      <c r="D21" s="4">
        <f t="shared" si="0"/>
        <v>18.881936606185288</v>
      </c>
      <c r="E21" s="4">
        <f t="shared" si="1"/>
        <v>450</v>
      </c>
      <c r="F21" s="4">
        <f t="shared" si="2"/>
        <v>503.36476267995198</v>
      </c>
      <c r="G21" s="3">
        <f t="shared" si="3"/>
        <v>60.475478292255168</v>
      </c>
      <c r="H21" s="1">
        <f t="shared" si="4"/>
        <v>-0.41185384107631734</v>
      </c>
      <c r="I21" s="1">
        <f t="shared" si="5"/>
        <v>0</v>
      </c>
      <c r="J21" s="1">
        <f t="shared" si="6"/>
        <v>-0.41185384107631734</v>
      </c>
      <c r="K21" s="3">
        <f t="shared" si="7"/>
        <v>0</v>
      </c>
      <c r="L21" s="3">
        <f t="shared" si="8"/>
        <v>0</v>
      </c>
      <c r="M21" s="2">
        <f t="shared" si="9"/>
        <v>0</v>
      </c>
      <c r="N21" s="4">
        <f t="shared" si="10"/>
        <v>503.36598061992123</v>
      </c>
      <c r="O21" s="1">
        <f t="shared" si="11"/>
        <v>0</v>
      </c>
      <c r="P21" s="3">
        <f t="shared" si="12"/>
        <v>60.476481522924864</v>
      </c>
    </row>
    <row r="22" spans="1:16" x14ac:dyDescent="0.2">
      <c r="A22">
        <v>7</v>
      </c>
      <c r="B22" s="8">
        <f t="shared" si="13"/>
        <v>3.5488372093023246</v>
      </c>
      <c r="C22" s="5">
        <v>358.31760000000003</v>
      </c>
      <c r="D22" s="4">
        <f t="shared" si="0"/>
        <v>18.929278908611391</v>
      </c>
      <c r="E22" s="4">
        <f t="shared" si="1"/>
        <v>450</v>
      </c>
      <c r="F22" s="4">
        <f t="shared" si="2"/>
        <v>503.36476267995198</v>
      </c>
      <c r="G22" s="3">
        <f t="shared" si="3"/>
        <v>58.715171684294724</v>
      </c>
      <c r="H22" s="1">
        <f t="shared" si="4"/>
        <v>-0.40480055314043167</v>
      </c>
      <c r="I22" s="1">
        <f t="shared" si="5"/>
        <v>0</v>
      </c>
      <c r="J22" s="1">
        <f t="shared" si="6"/>
        <v>-0.40480055314043167</v>
      </c>
      <c r="K22" s="3">
        <f t="shared" si="7"/>
        <v>0</v>
      </c>
      <c r="L22" s="3">
        <f t="shared" si="8"/>
        <v>0</v>
      </c>
      <c r="M22" s="2">
        <f t="shared" si="9"/>
        <v>0</v>
      </c>
      <c r="N22" s="4">
        <f t="shared" si="10"/>
        <v>503.36598061992123</v>
      </c>
      <c r="O22" s="1">
        <f t="shared" si="11"/>
        <v>0</v>
      </c>
      <c r="P22" s="3">
        <f t="shared" si="12"/>
        <v>58.716157733981063</v>
      </c>
    </row>
    <row r="23" spans="1:16" x14ac:dyDescent="0.2">
      <c r="A23">
        <v>8</v>
      </c>
      <c r="B23" s="8">
        <f t="shared" si="13"/>
        <v>3.5569767441860454</v>
      </c>
      <c r="C23" s="5">
        <v>362.44146999999998</v>
      </c>
      <c r="D23" s="4">
        <f t="shared" si="0"/>
        <v>19.037895629506956</v>
      </c>
      <c r="E23" s="4">
        <f t="shared" si="1"/>
        <v>450</v>
      </c>
      <c r="F23" s="4">
        <f t="shared" si="2"/>
        <v>503.36476267995198</v>
      </c>
      <c r="G23" s="3">
        <f t="shared" si="3"/>
        <v>54.79332820209401</v>
      </c>
      <c r="H23" s="1">
        <f t="shared" si="4"/>
        <v>-0.3888166899884607</v>
      </c>
      <c r="I23" s="1">
        <f t="shared" si="5"/>
        <v>4.7122950877880457E-306</v>
      </c>
      <c r="J23" s="1">
        <f t="shared" si="6"/>
        <v>-0.3888166899884607</v>
      </c>
      <c r="K23" s="3">
        <f t="shared" si="7"/>
        <v>1.081984144101437E-297</v>
      </c>
      <c r="L23" s="3">
        <f t="shared" si="8"/>
        <v>-4.051657992372824E-296</v>
      </c>
      <c r="M23" s="2">
        <f t="shared" si="9"/>
        <v>-1.9298662672343684E-304</v>
      </c>
      <c r="N23" s="4">
        <f t="shared" si="10"/>
        <v>503.36598061992123</v>
      </c>
      <c r="O23" s="1">
        <f t="shared" si="11"/>
        <v>4.6010843354235431E-306</v>
      </c>
      <c r="P23" s="3">
        <f t="shared" si="12"/>
        <v>54.794275316961638</v>
      </c>
    </row>
    <row r="24" spans="1:16" x14ac:dyDescent="0.2">
      <c r="A24">
        <v>9</v>
      </c>
      <c r="B24" s="8">
        <f t="shared" si="13"/>
        <v>3.5651162790697661</v>
      </c>
      <c r="C24" s="5">
        <v>368.69</v>
      </c>
      <c r="D24" s="4">
        <f t="shared" si="0"/>
        <v>19.201302039184739</v>
      </c>
      <c r="E24" s="4">
        <f t="shared" si="1"/>
        <v>450</v>
      </c>
      <c r="F24" s="4">
        <f t="shared" si="2"/>
        <v>503.36476267995198</v>
      </c>
      <c r="G24" s="3">
        <f t="shared" si="3"/>
        <v>49.193880232448365</v>
      </c>
      <c r="H24" s="1">
        <f t="shared" si="4"/>
        <v>-0.36527913065163681</v>
      </c>
      <c r="I24" s="1">
        <f t="shared" si="5"/>
        <v>2.9256374088247484E-292</v>
      </c>
      <c r="J24" s="1">
        <f t="shared" si="6"/>
        <v>-0.36527913065163681</v>
      </c>
      <c r="K24" s="3">
        <f t="shared" si="7"/>
        <v>6.1664815321992553E-284</v>
      </c>
      <c r="L24" s="3">
        <f t="shared" si="8"/>
        <v>-2.256229167846009E-282</v>
      </c>
      <c r="M24" s="2">
        <f t="shared" si="9"/>
        <v>-1.1256288063934678E-290</v>
      </c>
      <c r="N24" s="4">
        <f t="shared" si="10"/>
        <v>503.36598061992123</v>
      </c>
      <c r="O24" s="1">
        <f t="shared" si="11"/>
        <v>2.859685404194109E-292</v>
      </c>
      <c r="P24" s="3">
        <f t="shared" si="12"/>
        <v>49.19477001257804</v>
      </c>
    </row>
    <row r="25" spans="1:16" x14ac:dyDescent="0.2">
      <c r="A25">
        <v>10</v>
      </c>
      <c r="B25" s="8">
        <f t="shared" si="13"/>
        <v>3.5732558139534869</v>
      </c>
      <c r="C25" s="5">
        <v>371.00967000000003</v>
      </c>
      <c r="D25" s="4">
        <f t="shared" si="0"/>
        <v>19.261611303315203</v>
      </c>
      <c r="E25" s="4">
        <f t="shared" si="1"/>
        <v>450</v>
      </c>
      <c r="F25" s="4">
        <f t="shared" si="2"/>
        <v>503.36476267995198</v>
      </c>
      <c r="G25" s="3">
        <f t="shared" si="3"/>
        <v>47.216749251626432</v>
      </c>
      <c r="H25" s="1">
        <f t="shared" si="4"/>
        <v>-0.35674297297952356</v>
      </c>
      <c r="I25" s="1">
        <f t="shared" si="5"/>
        <v>8.709507860517603E-279</v>
      </c>
      <c r="J25" s="1">
        <f t="shared" si="6"/>
        <v>-0.35674297297952356</v>
      </c>
      <c r="K25" s="3">
        <f t="shared" si="7"/>
        <v>1.7508603800147645E-270</v>
      </c>
      <c r="L25" s="3">
        <f t="shared" si="8"/>
        <v>-6.2559311003603814E-269</v>
      </c>
      <c r="M25" s="2">
        <f t="shared" si="9"/>
        <v>-3.2726448692555502E-277</v>
      </c>
      <c r="N25" s="4">
        <f t="shared" si="10"/>
        <v>503.36598061992123</v>
      </c>
      <c r="O25" s="1">
        <f t="shared" si="11"/>
        <v>8.5221763701557647E-279</v>
      </c>
      <c r="P25" s="3">
        <f t="shared" si="12"/>
        <v>47.21761823867574</v>
      </c>
    </row>
    <row r="26" spans="1:16" x14ac:dyDescent="0.2">
      <c r="A26">
        <v>11</v>
      </c>
      <c r="B26" s="8">
        <f t="shared" si="13"/>
        <v>3.5813953488372077</v>
      </c>
      <c r="C26" s="5">
        <v>372.21001999999999</v>
      </c>
      <c r="D26" s="4">
        <f t="shared" si="0"/>
        <v>19.292745268623644</v>
      </c>
      <c r="E26" s="4">
        <f t="shared" si="1"/>
        <v>450</v>
      </c>
      <c r="F26" s="4">
        <f t="shared" si="2"/>
        <v>503.36476267995198</v>
      </c>
      <c r="G26" s="3">
        <f t="shared" si="3"/>
        <v>46.214678818814228</v>
      </c>
      <c r="H26" s="1">
        <f t="shared" si="4"/>
        <v>-0.3523675764557655</v>
      </c>
      <c r="I26" s="1">
        <f t="shared" si="5"/>
        <v>1.2432309789572745E-265</v>
      </c>
      <c r="J26" s="1">
        <f t="shared" si="6"/>
        <v>-0.3523675764557655</v>
      </c>
      <c r="K26" s="3">
        <f t="shared" si="7"/>
        <v>2.4094111568235092E-257</v>
      </c>
      <c r="L26" s="3">
        <f t="shared" si="8"/>
        <v>-8.4022410267759646E-256</v>
      </c>
      <c r="M26" s="2">
        <f t="shared" si="9"/>
        <v>-4.6142125974166471E-264</v>
      </c>
      <c r="N26" s="4">
        <f t="shared" si="10"/>
        <v>503.36598061992123</v>
      </c>
      <c r="O26" s="1">
        <f t="shared" si="11"/>
        <v>1.2177467273690364E-265</v>
      </c>
      <c r="P26" s="3">
        <f t="shared" si="12"/>
        <v>46.215537147910027</v>
      </c>
    </row>
    <row r="27" spans="1:16" x14ac:dyDescent="0.2">
      <c r="A27">
        <v>12</v>
      </c>
      <c r="B27" s="8">
        <f t="shared" si="13"/>
        <v>3.5895348837209284</v>
      </c>
      <c r="C27" s="5">
        <v>375.42236000000003</v>
      </c>
      <c r="D27" s="4">
        <f t="shared" si="0"/>
        <v>19.37581895043407</v>
      </c>
      <c r="E27" s="4">
        <f t="shared" si="1"/>
        <v>450</v>
      </c>
      <c r="F27" s="4">
        <f t="shared" si="2"/>
        <v>503.36476267995198</v>
      </c>
      <c r="G27" s="3">
        <f t="shared" si="3"/>
        <v>43.602246822802393</v>
      </c>
      <c r="H27" s="1">
        <f t="shared" si="4"/>
        <v>-0.3407959043248035</v>
      </c>
      <c r="I27" s="1">
        <f t="shared" si="5"/>
        <v>8.5093252573533201E-253</v>
      </c>
      <c r="J27" s="1">
        <f t="shared" si="6"/>
        <v>-0.3407959043248035</v>
      </c>
      <c r="K27" s="3">
        <f t="shared" si="7"/>
        <v>1.5557907587404386E-244</v>
      </c>
      <c r="L27" s="3">
        <f t="shared" si="8"/>
        <v>-5.2919502102937476E-243</v>
      </c>
      <c r="M27" s="2">
        <f t="shared" si="9"/>
        <v>-3.054494368697109E-251</v>
      </c>
      <c r="N27" s="4">
        <f t="shared" si="10"/>
        <v>503.36598061992123</v>
      </c>
      <c r="O27" s="1">
        <f t="shared" si="11"/>
        <v>8.3432953633371187E-253</v>
      </c>
      <c r="P27" s="3">
        <f t="shared" si="12"/>
        <v>43.603076964660083</v>
      </c>
    </row>
    <row r="28" spans="1:16" x14ac:dyDescent="0.2">
      <c r="A28">
        <v>13</v>
      </c>
      <c r="B28" s="8">
        <f t="shared" si="13"/>
        <v>3.5976744186046492</v>
      </c>
      <c r="C28" s="5">
        <v>381.58233999999999</v>
      </c>
      <c r="D28" s="4">
        <f t="shared" si="0"/>
        <v>19.534132691266333</v>
      </c>
      <c r="E28" s="4">
        <f t="shared" si="1"/>
        <v>450</v>
      </c>
      <c r="F28" s="4">
        <f t="shared" si="2"/>
        <v>503.36476267995198</v>
      </c>
      <c r="G28" s="3">
        <f t="shared" si="3"/>
        <v>38.866993880792492</v>
      </c>
      <c r="H28" s="1">
        <f t="shared" si="4"/>
        <v>-0.31915109771576949</v>
      </c>
      <c r="I28" s="1">
        <f t="shared" si="5"/>
        <v>2.7926950687543897E-240</v>
      </c>
      <c r="J28" s="1">
        <f t="shared" si="6"/>
        <v>-0.31915109771576949</v>
      </c>
      <c r="K28" s="3">
        <f t="shared" si="7"/>
        <v>4.6612735048988968E-232</v>
      </c>
      <c r="L28" s="3">
        <f t="shared" si="8"/>
        <v>-1.5455125974104355E-230</v>
      </c>
      <c r="M28" s="2">
        <f t="shared" si="9"/>
        <v>-9.387926881376002E-239</v>
      </c>
      <c r="N28" s="4">
        <f t="shared" si="10"/>
        <v>503.36598061992123</v>
      </c>
      <c r="O28" s="1">
        <f t="shared" si="11"/>
        <v>2.7408953865917367E-240</v>
      </c>
      <c r="P28" s="3">
        <f t="shared" si="12"/>
        <v>38.867771298436217</v>
      </c>
    </row>
    <row r="29" spans="1:16" x14ac:dyDescent="0.2">
      <c r="A29">
        <v>14</v>
      </c>
      <c r="B29" s="8">
        <f t="shared" si="13"/>
        <v>3.60581395348837</v>
      </c>
      <c r="C29" s="5">
        <v>385.96886999999998</v>
      </c>
      <c r="D29" s="4">
        <f t="shared" si="0"/>
        <v>19.646090450774167</v>
      </c>
      <c r="E29" s="4">
        <f t="shared" si="1"/>
        <v>450</v>
      </c>
      <c r="F29" s="4">
        <f t="shared" si="2"/>
        <v>503.36476267995198</v>
      </c>
      <c r="G29" s="3">
        <f t="shared" si="3"/>
        <v>35.707013413083835</v>
      </c>
      <c r="H29" s="1">
        <f t="shared" si="4"/>
        <v>-0.30415896670618026</v>
      </c>
      <c r="I29" s="1">
        <f t="shared" si="5"/>
        <v>4.3947786396442193E-228</v>
      </c>
      <c r="J29" s="1">
        <f t="shared" si="6"/>
        <v>-0.30415896670618026</v>
      </c>
      <c r="K29" s="3">
        <f t="shared" si="7"/>
        <v>6.8101307061119786E-220</v>
      </c>
      <c r="L29" s="3">
        <f t="shared" si="8"/>
        <v>-2.1995573576719584E-218</v>
      </c>
      <c r="M29" s="2">
        <f t="shared" si="9"/>
        <v>-1.4079507609360993E-226</v>
      </c>
      <c r="N29" s="4">
        <f t="shared" si="10"/>
        <v>503.36598061992123</v>
      </c>
      <c r="O29" s="1">
        <f t="shared" si="11"/>
        <v>4.3173921288946529E-228</v>
      </c>
      <c r="P29" s="3">
        <f t="shared" si="12"/>
        <v>35.707754311652202</v>
      </c>
    </row>
    <row r="30" spans="1:16" x14ac:dyDescent="0.2">
      <c r="A30">
        <v>15</v>
      </c>
      <c r="B30" s="8">
        <f t="shared" si="13"/>
        <v>3.6139534883720907</v>
      </c>
      <c r="C30" s="5">
        <v>388.39371</v>
      </c>
      <c r="D30" s="4">
        <f t="shared" si="0"/>
        <v>19.70770686812649</v>
      </c>
      <c r="E30" s="4">
        <f t="shared" si="1"/>
        <v>450</v>
      </c>
      <c r="F30" s="4">
        <f t="shared" si="2"/>
        <v>503.36476267995198</v>
      </c>
      <c r="G30" s="3">
        <f t="shared" si="3"/>
        <v>34.033360000439487</v>
      </c>
      <c r="H30" s="1">
        <f t="shared" si="4"/>
        <v>-0.29601677298005669</v>
      </c>
      <c r="I30" s="1">
        <f t="shared" si="5"/>
        <v>3.3161608273197095E-216</v>
      </c>
      <c r="J30" s="1">
        <f t="shared" si="6"/>
        <v>-0.29601677298005669</v>
      </c>
      <c r="K30" s="3">
        <f t="shared" si="7"/>
        <v>4.868523737588812E-208</v>
      </c>
      <c r="L30" s="3">
        <f t="shared" si="8"/>
        <v>-1.5306705814943664E-206</v>
      </c>
      <c r="M30" s="2">
        <f t="shared" si="9"/>
        <v>-1.0339552492487111E-214</v>
      </c>
      <c r="N30" s="4">
        <f t="shared" si="10"/>
        <v>503.36598061992123</v>
      </c>
      <c r="O30" s="1">
        <f t="shared" si="11"/>
        <v>3.260804225229289E-216</v>
      </c>
      <c r="P30" s="3">
        <f t="shared" si="12"/>
        <v>34.03408106557751</v>
      </c>
    </row>
    <row r="31" spans="1:16" x14ac:dyDescent="0.2">
      <c r="A31">
        <v>16</v>
      </c>
      <c r="B31" s="8">
        <f t="shared" si="13"/>
        <v>3.6220930232558115</v>
      </c>
      <c r="C31" s="5">
        <v>394.28631999999999</v>
      </c>
      <c r="D31" s="4">
        <f t="shared" si="0"/>
        <v>19.856644228066333</v>
      </c>
      <c r="E31" s="4">
        <f t="shared" si="1"/>
        <v>450</v>
      </c>
      <c r="F31" s="4">
        <f t="shared" si="2"/>
        <v>503.36476267995198</v>
      </c>
      <c r="G31" s="3">
        <f t="shared" si="3"/>
        <v>30.176311106820979</v>
      </c>
      <c r="H31" s="1">
        <f t="shared" si="4"/>
        <v>-0.27664779919311422</v>
      </c>
      <c r="I31" s="1">
        <f t="shared" si="5"/>
        <v>1.1998287318403402E-204</v>
      </c>
      <c r="J31" s="1">
        <f t="shared" si="6"/>
        <v>-0.27664779919311422</v>
      </c>
      <c r="K31" s="3">
        <f t="shared" si="7"/>
        <v>1.6013897008953738E-196</v>
      </c>
      <c r="L31" s="3">
        <f t="shared" si="8"/>
        <v>-4.8973564372087411E-195</v>
      </c>
      <c r="M31" s="2">
        <f t="shared" si="9"/>
        <v>-3.4962003742914668E-203</v>
      </c>
      <c r="N31" s="4">
        <f t="shared" si="10"/>
        <v>503.36598061992123</v>
      </c>
      <c r="O31" s="1">
        <f t="shared" si="11"/>
        <v>1.180870161320933E-204</v>
      </c>
      <c r="P31" s="3">
        <f t="shared" si="12"/>
        <v>30.176984991407252</v>
      </c>
    </row>
    <row r="32" spans="1:16" x14ac:dyDescent="0.2">
      <c r="A32">
        <v>17</v>
      </c>
      <c r="B32" s="8">
        <f t="shared" si="13"/>
        <v>3.6302325581395323</v>
      </c>
      <c r="C32" s="5">
        <v>398.80358999999999</v>
      </c>
      <c r="D32" s="4">
        <f t="shared" si="0"/>
        <v>19.970067350912966</v>
      </c>
      <c r="E32" s="4">
        <f t="shared" si="1"/>
        <v>450</v>
      </c>
      <c r="F32" s="4">
        <f t="shared" si="2"/>
        <v>503.36476267995198</v>
      </c>
      <c r="G32" s="3">
        <f t="shared" si="3"/>
        <v>27.414594818985304</v>
      </c>
      <c r="H32" s="1">
        <f t="shared" si="4"/>
        <v>-0.26218713999026938</v>
      </c>
      <c r="I32" s="1">
        <f t="shared" si="5"/>
        <v>2.0815556366239246E-193</v>
      </c>
      <c r="J32" s="1">
        <f t="shared" si="6"/>
        <v>-0.26218713999026938</v>
      </c>
      <c r="K32" s="3">
        <f t="shared" si="7"/>
        <v>2.5592600099915959E-185</v>
      </c>
      <c r="L32" s="3">
        <f t="shared" si="8"/>
        <v>-7.6070527175279829E-184</v>
      </c>
      <c r="M32" s="2">
        <f t="shared" si="9"/>
        <v>-5.7484300006303098E-192</v>
      </c>
      <c r="N32" s="4">
        <f t="shared" si="10"/>
        <v>503.36598061992123</v>
      </c>
      <c r="O32" s="1">
        <f t="shared" si="11"/>
        <v>2.0504716387128858E-193</v>
      </c>
      <c r="P32" s="3">
        <f t="shared" si="12"/>
        <v>27.415233479099307</v>
      </c>
    </row>
    <row r="33" spans="1:16" x14ac:dyDescent="0.2">
      <c r="A33">
        <v>18</v>
      </c>
      <c r="B33" s="8">
        <f t="shared" si="13"/>
        <v>3.638372093023253</v>
      </c>
      <c r="C33" s="5">
        <v>400.63146999999998</v>
      </c>
      <c r="D33" s="4">
        <f t="shared" si="0"/>
        <v>20.015780524376261</v>
      </c>
      <c r="E33" s="4">
        <f t="shared" si="1"/>
        <v>450</v>
      </c>
      <c r="F33" s="4">
        <f t="shared" si="2"/>
        <v>503.36476267995198</v>
      </c>
      <c r="G33" s="3">
        <f t="shared" si="3"/>
        <v>26.343735365733195</v>
      </c>
      <c r="H33" s="1">
        <f t="shared" si="4"/>
        <v>-0.2564284145725047</v>
      </c>
      <c r="I33" s="1">
        <f t="shared" si="5"/>
        <v>1.7315772931247451E-182</v>
      </c>
      <c r="J33" s="1">
        <f t="shared" si="6"/>
        <v>-0.2564284145725047</v>
      </c>
      <c r="K33" s="3">
        <f t="shared" si="7"/>
        <v>2.0222127032908566E-174</v>
      </c>
      <c r="L33" s="3">
        <f t="shared" si="8"/>
        <v>-5.8371800323282636E-173</v>
      </c>
      <c r="M33" s="2">
        <f t="shared" si="9"/>
        <v>-4.6768976631902281E-181</v>
      </c>
      <c r="N33" s="4">
        <f t="shared" si="10"/>
        <v>503.36598061992123</v>
      </c>
      <c r="O33" s="1">
        <f t="shared" si="11"/>
        <v>1.7071810393045953E-182</v>
      </c>
      <c r="P33" s="3">
        <f t="shared" si="12"/>
        <v>26.344359998266512</v>
      </c>
    </row>
    <row r="34" spans="1:16" x14ac:dyDescent="0.2">
      <c r="A34">
        <v>19</v>
      </c>
      <c r="B34" s="8">
        <f t="shared" si="13"/>
        <v>3.6465116279069738</v>
      </c>
      <c r="C34" s="5">
        <v>400.47915999999998</v>
      </c>
      <c r="D34" s="4">
        <f t="shared" si="0"/>
        <v>20.011975414736046</v>
      </c>
      <c r="E34" s="4">
        <f t="shared" si="1"/>
        <v>450</v>
      </c>
      <c r="F34" s="4">
        <f t="shared" si="2"/>
        <v>503.36476267995198</v>
      </c>
      <c r="G34" s="3">
        <f t="shared" si="3"/>
        <v>26.431955257839</v>
      </c>
      <c r="H34" s="1">
        <f t="shared" si="4"/>
        <v>-0.2569062586925922</v>
      </c>
      <c r="I34" s="1">
        <f t="shared" si="5"/>
        <v>6.9068628741827903E-172</v>
      </c>
      <c r="J34" s="1">
        <f t="shared" si="6"/>
        <v>-0.2569062586925922</v>
      </c>
      <c r="K34" s="3">
        <f t="shared" si="7"/>
        <v>7.8414388382691736E-164</v>
      </c>
      <c r="L34" s="3">
        <f t="shared" si="8"/>
        <v>-2.1961455969214386E-162</v>
      </c>
      <c r="M34" s="2">
        <f t="shared" si="9"/>
        <v>-1.8689830214546774E-170</v>
      </c>
      <c r="N34" s="4">
        <f t="shared" si="10"/>
        <v>503.36598061992123</v>
      </c>
      <c r="O34" s="1">
        <f t="shared" si="11"/>
        <v>6.8152153705014751E-172</v>
      </c>
      <c r="P34" s="3">
        <f t="shared" si="12"/>
        <v>26.432581054344638</v>
      </c>
    </row>
    <row r="35" spans="1:16" x14ac:dyDescent="0.2">
      <c r="A35">
        <v>20</v>
      </c>
      <c r="B35" s="8">
        <f t="shared" si="13"/>
        <v>3.6546511627906946</v>
      </c>
      <c r="C35" s="5">
        <v>404.59503000000001</v>
      </c>
      <c r="D35" s="4">
        <f t="shared" si="0"/>
        <v>20.114547720493245</v>
      </c>
      <c r="E35" s="4">
        <f t="shared" si="1"/>
        <v>450</v>
      </c>
      <c r="F35" s="4">
        <f t="shared" si="2"/>
        <v>503.36476267995198</v>
      </c>
      <c r="G35" s="3">
        <f t="shared" si="3"/>
        <v>24.111665666454606</v>
      </c>
      <c r="H35" s="1">
        <f t="shared" si="4"/>
        <v>-0.24411998506247584</v>
      </c>
      <c r="I35" s="1">
        <f t="shared" si="5"/>
        <v>1.3210062685582456E-161</v>
      </c>
      <c r="J35" s="1">
        <f t="shared" si="6"/>
        <v>-0.24411998506247584</v>
      </c>
      <c r="K35" s="3">
        <f t="shared" si="7"/>
        <v>1.381540987838996E-153</v>
      </c>
      <c r="L35" s="3">
        <f t="shared" si="8"/>
        <v>-3.7506715541013171E-152</v>
      </c>
      <c r="M35" s="2">
        <f t="shared" si="9"/>
        <v>-3.3967067236660935E-160</v>
      </c>
      <c r="N35" s="4">
        <f t="shared" si="10"/>
        <v>503.36598061992123</v>
      </c>
      <c r="O35" s="1">
        <f t="shared" si="11"/>
        <v>1.3045291407767863E-161</v>
      </c>
      <c r="P35" s="3">
        <f t="shared" si="12"/>
        <v>24.112260317095135</v>
      </c>
    </row>
    <row r="36" spans="1:16" x14ac:dyDescent="0.2">
      <c r="A36">
        <v>21</v>
      </c>
      <c r="B36" s="8">
        <f t="shared" si="13"/>
        <v>3.6627906976744153</v>
      </c>
      <c r="C36" s="5">
        <v>413.22314</v>
      </c>
      <c r="D36" s="4">
        <f t="shared" si="0"/>
        <v>20.327890692346809</v>
      </c>
      <c r="E36" s="4">
        <f t="shared" si="1"/>
        <v>450</v>
      </c>
      <c r="F36" s="4">
        <f t="shared" si="2"/>
        <v>503.36476267995198</v>
      </c>
      <c r="G36" s="3">
        <f t="shared" si="3"/>
        <v>19.663739400883582</v>
      </c>
      <c r="H36" s="1">
        <f t="shared" si="4"/>
        <v>-0.21814272714725502</v>
      </c>
      <c r="I36" s="1">
        <f t="shared" si="5"/>
        <v>1.2114737716402783E-151</v>
      </c>
      <c r="J36" s="1">
        <f t="shared" si="6"/>
        <v>-0.21814272714725502</v>
      </c>
      <c r="K36" s="3">
        <f t="shared" si="7"/>
        <v>1.0964617532746248E-143</v>
      </c>
      <c r="L36" s="3">
        <f t="shared" si="8"/>
        <v>-2.8825906266718542E-142</v>
      </c>
      <c r="M36" s="2">
        <f t="shared" si="9"/>
        <v>-2.7835856700734625E-150</v>
      </c>
      <c r="N36" s="4">
        <f t="shared" si="10"/>
        <v>503.36598061992123</v>
      </c>
      <c r="O36" s="1">
        <f t="shared" si="11"/>
        <v>1.1972977852743541E-151</v>
      </c>
      <c r="P36" s="3">
        <f t="shared" si="12"/>
        <v>19.664270773966145</v>
      </c>
    </row>
    <row r="37" spans="1:16" x14ac:dyDescent="0.2">
      <c r="A37">
        <v>22</v>
      </c>
      <c r="B37" s="8">
        <f t="shared" si="13"/>
        <v>3.6709302325581361</v>
      </c>
      <c r="C37" s="5">
        <v>414.21924000000001</v>
      </c>
      <c r="D37" s="4">
        <f t="shared" si="0"/>
        <v>20.352376765380498</v>
      </c>
      <c r="E37" s="4">
        <f t="shared" si="1"/>
        <v>450</v>
      </c>
      <c r="F37" s="4">
        <f t="shared" si="2"/>
        <v>503.36476267995198</v>
      </c>
      <c r="G37" s="3">
        <f t="shared" si="3"/>
        <v>19.185309243196507</v>
      </c>
      <c r="H37" s="1">
        <f t="shared" si="4"/>
        <v>-0.21521337994814527</v>
      </c>
      <c r="I37" s="1">
        <f t="shared" si="5"/>
        <v>5.3273134015700735E-142</v>
      </c>
      <c r="J37" s="1">
        <f t="shared" si="6"/>
        <v>-0.21521337994814527</v>
      </c>
      <c r="K37" s="3">
        <f t="shared" si="7"/>
        <v>4.6019156442540362E-134</v>
      </c>
      <c r="L37" s="3">
        <f t="shared" si="8"/>
        <v>-1.1703279838335964E-132</v>
      </c>
      <c r="M37" s="2">
        <f t="shared" si="9"/>
        <v>-1.2076118128654552E-140</v>
      </c>
      <c r="N37" s="4">
        <f t="shared" si="10"/>
        <v>503.36598061992123</v>
      </c>
      <c r="O37" s="1">
        <f t="shared" si="11"/>
        <v>5.2689583737816313E-142</v>
      </c>
      <c r="P37" s="3">
        <f t="shared" si="12"/>
        <v>19.185833480732359</v>
      </c>
    </row>
    <row r="38" spans="1:16" x14ac:dyDescent="0.2">
      <c r="A38">
        <v>23</v>
      </c>
      <c r="B38" s="8">
        <f t="shared" si="13"/>
        <v>3.6790697674418569</v>
      </c>
      <c r="C38" s="5">
        <v>422.48950000000002</v>
      </c>
      <c r="D38" s="4">
        <f t="shared" si="0"/>
        <v>20.554549374773458</v>
      </c>
      <c r="E38" s="4">
        <f t="shared" si="1"/>
        <v>450</v>
      </c>
      <c r="F38" s="4">
        <f t="shared" si="2"/>
        <v>503.36476267995198</v>
      </c>
      <c r="G38" s="3">
        <f t="shared" si="3"/>
        <v>15.481587385133196</v>
      </c>
      <c r="H38" s="1">
        <f t="shared" si="4"/>
        <v>-0.19142549739094572</v>
      </c>
      <c r="I38" s="1">
        <f t="shared" si="5"/>
        <v>1.1232788205262769E-132</v>
      </c>
      <c r="J38" s="1">
        <f t="shared" si="6"/>
        <v>-0.19142549739094572</v>
      </c>
      <c r="K38" s="3">
        <f t="shared" si="7"/>
        <v>8.3402405022114868E-125</v>
      </c>
      <c r="L38" s="3">
        <f t="shared" si="8"/>
        <v>-2.0494157425503366E-123</v>
      </c>
      <c r="M38" s="2">
        <f t="shared" si="9"/>
        <v>-2.26483825627679E-131</v>
      </c>
      <c r="N38" s="4">
        <f t="shared" si="10"/>
        <v>503.36598061992123</v>
      </c>
      <c r="O38" s="1">
        <f t="shared" si="11"/>
        <v>1.1117868936341783E-132</v>
      </c>
      <c r="P38" s="3">
        <f t="shared" si="12"/>
        <v>15.482053678173047</v>
      </c>
    </row>
    <row r="39" spans="1:16" x14ac:dyDescent="0.2">
      <c r="A39">
        <v>24</v>
      </c>
      <c r="B39" s="8">
        <f t="shared" si="13"/>
        <v>3.6872093023255776</v>
      </c>
      <c r="C39" s="5">
        <v>424.39267000000001</v>
      </c>
      <c r="D39" s="4">
        <f t="shared" si="0"/>
        <v>20.600792945903805</v>
      </c>
      <c r="E39" s="4">
        <f t="shared" si="1"/>
        <v>450</v>
      </c>
      <c r="F39" s="4">
        <f t="shared" si="2"/>
        <v>503.36476267995198</v>
      </c>
      <c r="G39" s="3">
        <f t="shared" si="3"/>
        <v>14.69533256135391</v>
      </c>
      <c r="H39" s="1">
        <f t="shared" si="4"/>
        <v>-0.18608260288744377</v>
      </c>
      <c r="I39" s="1">
        <f t="shared" si="5"/>
        <v>1.1356695641303487E-123</v>
      </c>
      <c r="J39" s="1">
        <f t="shared" si="6"/>
        <v>-0.18608260288744377</v>
      </c>
      <c r="K39" s="3">
        <f t="shared" si="7"/>
        <v>7.9113722464178997E-116</v>
      </c>
      <c r="L39" s="3">
        <f t="shared" si="8"/>
        <v>-1.8760887808642462E-114</v>
      </c>
      <c r="M39" s="2">
        <f t="shared" si="9"/>
        <v>-2.2259099809602246E-122</v>
      </c>
      <c r="N39" s="4">
        <f t="shared" si="10"/>
        <v>503.36598061992123</v>
      </c>
      <c r="O39" s="1">
        <f t="shared" si="11"/>
        <v>1.1248445970410594E-123</v>
      </c>
      <c r="P39" s="3">
        <f t="shared" si="12"/>
        <v>14.695785839728483</v>
      </c>
    </row>
    <row r="40" spans="1:16" x14ac:dyDescent="0.2">
      <c r="A40">
        <v>25</v>
      </c>
      <c r="B40" s="8">
        <f t="shared" si="13"/>
        <v>3.6953488372092984</v>
      </c>
      <c r="C40" s="5">
        <v>434.23154</v>
      </c>
      <c r="D40" s="4">
        <f t="shared" si="0"/>
        <v>20.838223052842103</v>
      </c>
      <c r="E40" s="4">
        <f t="shared" si="1"/>
        <v>450</v>
      </c>
      <c r="F40" s="4">
        <f t="shared" si="2"/>
        <v>503.36476267995198</v>
      </c>
      <c r="G40" s="3">
        <f t="shared" si="3"/>
        <v>11.006576072562179</v>
      </c>
      <c r="H40" s="1">
        <f t="shared" si="4"/>
        <v>-0.15920820187301912</v>
      </c>
      <c r="I40" s="1">
        <f t="shared" si="5"/>
        <v>5.5055599547824634E-115</v>
      </c>
      <c r="J40" s="1">
        <f t="shared" si="6"/>
        <v>-0.15920820187301912</v>
      </c>
      <c r="K40" s="3">
        <f t="shared" si="7"/>
        <v>3.1629900571567259E-107</v>
      </c>
      <c r="L40" s="3">
        <f t="shared" si="8"/>
        <v>-7.2289865085292644E-106</v>
      </c>
      <c r="M40" s="2">
        <f t="shared" si="9"/>
        <v>-9.2324459007894373E-114</v>
      </c>
      <c r="N40" s="4">
        <f t="shared" si="10"/>
        <v>503.36598061992123</v>
      </c>
      <c r="O40" s="1">
        <f t="shared" si="11"/>
        <v>5.4567957378974892E-115</v>
      </c>
      <c r="P40" s="3">
        <f t="shared" si="12"/>
        <v>11.006963888043266</v>
      </c>
    </row>
    <row r="41" spans="1:16" x14ac:dyDescent="0.2">
      <c r="A41">
        <v>26</v>
      </c>
      <c r="B41" s="8">
        <f t="shared" si="13"/>
        <v>3.7034883720930192</v>
      </c>
      <c r="C41" s="5">
        <v>445.24383999999998</v>
      </c>
      <c r="D41" s="4">
        <f t="shared" si="0"/>
        <v>21.100801880497336</v>
      </c>
      <c r="E41" s="4">
        <f t="shared" si="1"/>
        <v>450</v>
      </c>
      <c r="F41" s="4">
        <f t="shared" si="2"/>
        <v>503.36476267995198</v>
      </c>
      <c r="G41" s="3">
        <f t="shared" si="3"/>
        <v>7.586947532320627</v>
      </c>
      <c r="H41" s="1">
        <f t="shared" si="4"/>
        <v>-0.13053728644500059</v>
      </c>
      <c r="I41" s="1">
        <f t="shared" si="5"/>
        <v>1.2797822986201133E-106</v>
      </c>
      <c r="J41" s="1">
        <f t="shared" si="6"/>
        <v>-0.13053728644500059</v>
      </c>
      <c r="K41" s="3">
        <f t="shared" si="7"/>
        <v>5.8026876017883353E-99</v>
      </c>
      <c r="L41" s="3">
        <f t="shared" si="8"/>
        <v>-1.27635233896909E-97</v>
      </c>
      <c r="M41" s="2">
        <f t="shared" si="9"/>
        <v>-1.7596265944593443E-105</v>
      </c>
      <c r="N41" s="4">
        <f t="shared" si="10"/>
        <v>503.36598061992123</v>
      </c>
      <c r="O41" s="1">
        <f t="shared" si="11"/>
        <v>1.2692789045107833E-106</v>
      </c>
      <c r="P41" s="3">
        <f t="shared" si="12"/>
        <v>7.5872655088095105</v>
      </c>
    </row>
    <row r="42" spans="1:16" x14ac:dyDescent="0.2">
      <c r="A42">
        <v>27</v>
      </c>
      <c r="B42" s="8">
        <f t="shared" si="13"/>
        <v>3.7116279069767399</v>
      </c>
      <c r="C42" s="5">
        <v>450.70949999999999</v>
      </c>
      <c r="D42" s="4">
        <f t="shared" si="0"/>
        <v>21.229919924483937</v>
      </c>
      <c r="E42" s="4">
        <f t="shared" si="1"/>
        <v>450</v>
      </c>
      <c r="F42" s="4">
        <f t="shared" si="2"/>
        <v>503.36476267995198</v>
      </c>
      <c r="G42" s="3">
        <f t="shared" si="3"/>
        <v>6.1515825335271259</v>
      </c>
      <c r="H42" s="1">
        <f t="shared" si="4"/>
        <v>-0.11682749682434469</v>
      </c>
      <c r="I42" s="1">
        <f t="shared" si="5"/>
        <v>1.4264475071522764E-98</v>
      </c>
      <c r="J42" s="1">
        <f t="shared" si="6"/>
        <v>-0.11682749682434469</v>
      </c>
      <c r="K42" s="3">
        <f t="shared" si="7"/>
        <v>5.5632609106638719E-91</v>
      </c>
      <c r="L42" s="3">
        <f t="shared" si="8"/>
        <v>-1.1758905170025085E-89</v>
      </c>
      <c r="M42" s="2">
        <f t="shared" si="9"/>
        <v>-1.7552973759476248E-97</v>
      </c>
      <c r="N42" s="4">
        <f t="shared" si="10"/>
        <v>503.36598061992123</v>
      </c>
      <c r="O42" s="1">
        <f t="shared" si="11"/>
        <v>1.4156328143274387E-98</v>
      </c>
      <c r="P42" s="3">
        <f t="shared" si="12"/>
        <v>6.1518671145741122</v>
      </c>
    </row>
    <row r="43" spans="1:16" x14ac:dyDescent="0.2">
      <c r="A43">
        <v>28</v>
      </c>
      <c r="B43" s="8">
        <f t="shared" si="13"/>
        <v>3.7197674418604607</v>
      </c>
      <c r="C43" s="5">
        <v>458.47559000000001</v>
      </c>
      <c r="D43" s="4">
        <f t="shared" si="0"/>
        <v>21.412043106625767</v>
      </c>
      <c r="E43" s="4">
        <f t="shared" si="1"/>
        <v>450</v>
      </c>
      <c r="F43" s="4">
        <f t="shared" si="2"/>
        <v>503.36476267995198</v>
      </c>
      <c r="G43" s="3">
        <f t="shared" si="3"/>
        <v>4.3950820236482961</v>
      </c>
      <c r="H43" s="1">
        <f t="shared" si="4"/>
        <v>-9.7909624108781818E-2</v>
      </c>
      <c r="I43" s="1">
        <f t="shared" si="5"/>
        <v>7.6236084511708545E-91</v>
      </c>
      <c r="J43" s="1">
        <f t="shared" si="6"/>
        <v>-9.7909624108781818E-2</v>
      </c>
      <c r="K43" s="3">
        <f t="shared" si="7"/>
        <v>2.3909619680289065E-83</v>
      </c>
      <c r="L43" s="3">
        <f t="shared" si="8"/>
        <v>-4.8482467436692702E-82</v>
      </c>
      <c r="M43" s="2">
        <f t="shared" si="9"/>
        <v>-7.8620500421075721E-90</v>
      </c>
      <c r="N43" s="4">
        <f t="shared" si="10"/>
        <v>503.36598061992123</v>
      </c>
      <c r="O43" s="1">
        <f t="shared" si="11"/>
        <v>7.5703921025167789E-91</v>
      </c>
      <c r="P43" s="3">
        <f t="shared" si="12"/>
        <v>4.3953205229729049</v>
      </c>
    </row>
    <row r="44" spans="1:16" x14ac:dyDescent="0.2">
      <c r="A44">
        <v>29</v>
      </c>
      <c r="B44" s="8">
        <f t="shared" si="13"/>
        <v>3.7279069767441815</v>
      </c>
      <c r="C44" s="5">
        <v>465.58852999999999</v>
      </c>
      <c r="D44" s="4">
        <f t="shared" si="0"/>
        <v>21.577500550341785</v>
      </c>
      <c r="E44" s="4">
        <f t="shared" si="1"/>
        <v>450</v>
      </c>
      <c r="F44" s="4">
        <f t="shared" si="2"/>
        <v>503.36476267995198</v>
      </c>
      <c r="G44" s="3">
        <f t="shared" si="3"/>
        <v>3.0650320262182418</v>
      </c>
      <c r="H44" s="1">
        <f t="shared" si="4"/>
        <v>-8.1136519149112171E-2</v>
      </c>
      <c r="I44" s="1">
        <f t="shared" si="5"/>
        <v>1.9536666557532197E-83</v>
      </c>
      <c r="J44" s="1">
        <f t="shared" si="6"/>
        <v>-8.1136519149112171E-2</v>
      </c>
      <c r="K44" s="3">
        <f t="shared" si="7"/>
        <v>4.8633820830462999E-76</v>
      </c>
      <c r="L44" s="3">
        <f t="shared" si="8"/>
        <v>-9.4436620645036023E-75</v>
      </c>
      <c r="M44" s="2">
        <f t="shared" si="9"/>
        <v>-1.6696162923650967E-82</v>
      </c>
      <c r="N44" s="4">
        <f t="shared" si="10"/>
        <v>503.36598061992123</v>
      </c>
      <c r="O44" s="1">
        <f t="shared" si="11"/>
        <v>1.9411554747912213E-83</v>
      </c>
      <c r="P44" s="3">
        <f t="shared" si="12"/>
        <v>3.0652296682235436</v>
      </c>
    </row>
    <row r="45" spans="1:16" x14ac:dyDescent="0.2">
      <c r="A45">
        <v>30</v>
      </c>
      <c r="B45" s="8">
        <f t="shared" si="13"/>
        <v>3.7360465116279022</v>
      </c>
      <c r="C45" s="5">
        <v>470.07004000000001</v>
      </c>
      <c r="D45" s="4">
        <f t="shared" si="0"/>
        <v>21.681098680648081</v>
      </c>
      <c r="E45" s="4">
        <f t="shared" si="1"/>
        <v>450</v>
      </c>
      <c r="F45" s="4">
        <f t="shared" si="2"/>
        <v>503.36476267995198</v>
      </c>
      <c r="G45" s="3">
        <f t="shared" si="3"/>
        <v>2.3582412491868414</v>
      </c>
      <c r="H45" s="1">
        <f t="shared" si="4"/>
        <v>-7.0829280419471063E-2</v>
      </c>
      <c r="I45" s="1">
        <f t="shared" si="5"/>
        <v>2.4006311584244014E-76</v>
      </c>
      <c r="J45" s="1">
        <f t="shared" si="6"/>
        <v>-7.0829280419471063E-2</v>
      </c>
      <c r="K45" s="3">
        <f t="shared" si="7"/>
        <v>4.9871417993190994E-69</v>
      </c>
      <c r="L45" s="3">
        <f t="shared" si="8"/>
        <v>-9.2552333725538991E-68</v>
      </c>
      <c r="M45" s="2">
        <f t="shared" si="9"/>
        <v>-1.7909691539274399E-75</v>
      </c>
      <c r="N45" s="4">
        <f t="shared" si="10"/>
        <v>503.36598061992123</v>
      </c>
      <c r="O45" s="1">
        <f t="shared" si="11"/>
        <v>2.3865825581974381E-76</v>
      </c>
      <c r="P45" s="3">
        <f t="shared" si="12"/>
        <v>2.3584137839657267</v>
      </c>
    </row>
    <row r="46" spans="1:16" x14ac:dyDescent="0.2">
      <c r="A46">
        <v>31</v>
      </c>
      <c r="B46" s="8">
        <f t="shared" si="13"/>
        <v>3.744186046511623</v>
      </c>
      <c r="C46" s="5">
        <v>482.03525000000002</v>
      </c>
      <c r="D46" s="4">
        <f t="shared" si="0"/>
        <v>21.955301182174662</v>
      </c>
      <c r="E46" s="4">
        <f t="shared" si="1"/>
        <v>450</v>
      </c>
      <c r="F46" s="4">
        <f t="shared" si="2"/>
        <v>503.36476267995198</v>
      </c>
      <c r="G46" s="3">
        <f t="shared" si="3"/>
        <v>0.94380672609364424</v>
      </c>
      <c r="H46" s="1">
        <f t="shared" si="4"/>
        <v>-4.4248864953241401E-2</v>
      </c>
      <c r="I46" s="1">
        <f t="shared" si="5"/>
        <v>1.4144431800092587E-69</v>
      </c>
      <c r="J46" s="1">
        <f t="shared" si="6"/>
        <v>-4.4248864953241401E-2</v>
      </c>
      <c r="K46" s="3">
        <f t="shared" si="7"/>
        <v>1.7511384857595503E-62</v>
      </c>
      <c r="L46" s="3">
        <f t="shared" si="8"/>
        <v>-3.099211209242632E-61</v>
      </c>
      <c r="M46" s="2">
        <f t="shared" si="9"/>
        <v>-6.5923078287088783E-69</v>
      </c>
      <c r="N46" s="4">
        <f t="shared" si="10"/>
        <v>503.36598061992123</v>
      </c>
      <c r="O46" s="1">
        <f t="shared" si="11"/>
        <v>1.4069115587433755E-69</v>
      </c>
      <c r="P46" s="3">
        <f t="shared" si="12"/>
        <v>0.94391451409340765</v>
      </c>
    </row>
    <row r="47" spans="1:16" x14ac:dyDescent="0.2">
      <c r="A47">
        <v>32</v>
      </c>
      <c r="B47" s="8">
        <f t="shared" si="13"/>
        <v>3.7523255813953438</v>
      </c>
      <c r="C47" s="5">
        <v>503.08046999999999</v>
      </c>
      <c r="D47" s="4">
        <f t="shared" si="0"/>
        <v>22.429455410241239</v>
      </c>
      <c r="E47" s="4">
        <f t="shared" si="1"/>
        <v>450</v>
      </c>
      <c r="F47" s="4">
        <f t="shared" si="2"/>
        <v>503.36476267995198</v>
      </c>
      <c r="G47" s="3">
        <f t="shared" si="3"/>
        <v>1.6065487072929678E-4</v>
      </c>
      <c r="H47" s="1">
        <f t="shared" si="4"/>
        <v>-5.6510378936393355E-4</v>
      </c>
      <c r="I47" s="1">
        <f t="shared" si="5"/>
        <v>3.9960477242773811E-63</v>
      </c>
      <c r="J47" s="1">
        <f t="shared" si="6"/>
        <v>-5.6510378936393355E-4</v>
      </c>
      <c r="K47" s="3">
        <f t="shared" si="7"/>
        <v>6.013084444501107E-58</v>
      </c>
      <c r="L47" s="3">
        <f t="shared" si="8"/>
        <v>-1.0124876074288705E-56</v>
      </c>
      <c r="M47" s="2">
        <f t="shared" si="9"/>
        <v>-2.37853049329999E-64</v>
      </c>
      <c r="N47" s="4">
        <f t="shared" si="10"/>
        <v>503.36598061992123</v>
      </c>
      <c r="O47" s="1">
        <f t="shared" si="11"/>
        <v>3.9767778126138131E-63</v>
      </c>
      <c r="P47" s="3">
        <f t="shared" si="12"/>
        <v>1.6203434430243492E-4</v>
      </c>
    </row>
    <row r="48" spans="1:16" x14ac:dyDescent="0.2">
      <c r="A48">
        <v>33</v>
      </c>
      <c r="B48" s="8">
        <f t="shared" si="13"/>
        <v>3.7604651162790645</v>
      </c>
      <c r="C48" s="5">
        <v>515.93889999999999</v>
      </c>
      <c r="D48" s="4">
        <f t="shared" si="0"/>
        <v>22.714288454626967</v>
      </c>
      <c r="E48" s="4">
        <f t="shared" si="1"/>
        <v>450</v>
      </c>
      <c r="F48" s="4">
        <f t="shared" si="2"/>
        <v>503.36476267995198</v>
      </c>
      <c r="G48" s="3">
        <f t="shared" si="3"/>
        <v>0.30644894064670092</v>
      </c>
      <c r="H48" s="1">
        <f t="shared" si="4"/>
        <v>2.4371369012974237E-2</v>
      </c>
      <c r="I48" s="1">
        <f t="shared" si="5"/>
        <v>5.4132853373931619E-57</v>
      </c>
      <c r="J48" s="1">
        <f t="shared" si="6"/>
        <v>2.4371369012974237E-2</v>
      </c>
      <c r="K48" s="3">
        <f t="shared" si="7"/>
        <v>-3.334765980561134E-50</v>
      </c>
      <c r="L48" s="3">
        <f t="shared" si="8"/>
        <v>5.3281483488792689E-49</v>
      </c>
      <c r="M48" s="2">
        <f t="shared" si="9"/>
        <v>1.3896028073479649E-56</v>
      </c>
      <c r="N48" s="4">
        <f t="shared" si="10"/>
        <v>503.36598061992123</v>
      </c>
      <c r="O48" s="1">
        <f t="shared" si="11"/>
        <v>5.3897677399779799E-57</v>
      </c>
      <c r="P48" s="3">
        <f t="shared" si="12"/>
        <v>0.30638957779295189</v>
      </c>
    </row>
    <row r="49" spans="1:16" x14ac:dyDescent="0.2">
      <c r="A49">
        <v>34</v>
      </c>
      <c r="B49" s="8">
        <f t="shared" si="13"/>
        <v>3.7686046511627853</v>
      </c>
      <c r="C49" s="5">
        <v>517.04076999999995</v>
      </c>
      <c r="D49" s="4">
        <f t="shared" si="0"/>
        <v>22.738530515404904</v>
      </c>
      <c r="E49" s="4">
        <f t="shared" si="1"/>
        <v>450</v>
      </c>
      <c r="F49" s="4">
        <f t="shared" si="2"/>
        <v>503.36476267995198</v>
      </c>
      <c r="G49" s="3">
        <f t="shared" si="3"/>
        <v>0.36173777208711361</v>
      </c>
      <c r="H49" s="1">
        <f t="shared" si="4"/>
        <v>2.6450539519442488E-2</v>
      </c>
      <c r="I49" s="1">
        <f t="shared" si="5"/>
        <v>3.5162218301225044E-51</v>
      </c>
      <c r="J49" s="1">
        <f t="shared" si="6"/>
        <v>2.6450539519442488E-2</v>
      </c>
      <c r="K49" s="3">
        <f t="shared" si="7"/>
        <v>-2.2252505075321118E-44</v>
      </c>
      <c r="L49" s="3">
        <f t="shared" si="8"/>
        <v>3.3638499370643288E-43</v>
      </c>
      <c r="M49" s="2">
        <f t="shared" si="9"/>
        <v>9.7962675653309217E-51</v>
      </c>
      <c r="N49" s="4">
        <f t="shared" si="10"/>
        <v>503.36598061992123</v>
      </c>
      <c r="O49" s="1">
        <f t="shared" si="11"/>
        <v>3.5025389073836572E-51</v>
      </c>
      <c r="P49" s="3">
        <f t="shared" si="12"/>
        <v>0.3616733446175121</v>
      </c>
    </row>
    <row r="50" spans="1:16" x14ac:dyDescent="0.2">
      <c r="A50">
        <v>35</v>
      </c>
      <c r="B50" s="8">
        <f t="shared" si="13"/>
        <v>3.7767441860465061</v>
      </c>
      <c r="C50" s="5">
        <v>531.80267000000003</v>
      </c>
      <c r="D50" s="4">
        <f t="shared" si="0"/>
        <v>23.060847122341364</v>
      </c>
      <c r="E50" s="4">
        <f t="shared" si="1"/>
        <v>450</v>
      </c>
      <c r="F50" s="4">
        <f t="shared" si="2"/>
        <v>503.36476267995198</v>
      </c>
      <c r="G50" s="3">
        <f t="shared" si="3"/>
        <v>1.5207042355459455</v>
      </c>
      <c r="H50" s="1">
        <f t="shared" si="4"/>
        <v>5.3474547843184117E-2</v>
      </c>
      <c r="I50" s="1">
        <f t="shared" si="5"/>
        <v>1.0951578112324011E-45</v>
      </c>
      <c r="J50" s="1">
        <f t="shared" si="6"/>
        <v>5.3474547843184117E-2</v>
      </c>
      <c r="K50" s="3">
        <f t="shared" si="7"/>
        <v>-1.3220518805506806E-38</v>
      </c>
      <c r="L50" s="3">
        <f t="shared" si="8"/>
        <v>1.8846444603063842E-37</v>
      </c>
      <c r="M50" s="2">
        <f t="shared" si="9"/>
        <v>6.1684161265412957E-45</v>
      </c>
      <c r="N50" s="4">
        <f t="shared" si="10"/>
        <v>503.36598061992123</v>
      </c>
      <c r="O50" s="1">
        <f t="shared" si="11"/>
        <v>1.0913651461006083E-45</v>
      </c>
      <c r="P50" s="3">
        <f t="shared" si="12"/>
        <v>1.5205739807569727</v>
      </c>
    </row>
    <row r="51" spans="1:16" x14ac:dyDescent="0.2">
      <c r="A51">
        <v>36</v>
      </c>
      <c r="B51" s="8">
        <f t="shared" si="13"/>
        <v>3.7848837209302268</v>
      </c>
      <c r="C51" s="5">
        <v>545.50829999999996</v>
      </c>
      <c r="D51" s="4">
        <f t="shared" si="0"/>
        <v>23.356119112558062</v>
      </c>
      <c r="E51" s="4">
        <f t="shared" si="1"/>
        <v>450.00000000000324</v>
      </c>
      <c r="F51" s="4">
        <f t="shared" si="2"/>
        <v>503.36476267995198</v>
      </c>
      <c r="G51" s="3">
        <f t="shared" si="3"/>
        <v>3.2558216581604298</v>
      </c>
      <c r="H51" s="1">
        <f t="shared" si="4"/>
        <v>7.7255538220129719E-2</v>
      </c>
      <c r="I51" s="1">
        <f t="shared" si="5"/>
        <v>1.6355440194621572E-40</v>
      </c>
      <c r="J51" s="1">
        <f t="shared" si="6"/>
        <v>7.7255538220129719E-2</v>
      </c>
      <c r="K51" s="3">
        <f t="shared" si="7"/>
        <v>-2.6817282921136754E-33</v>
      </c>
      <c r="L51" s="3">
        <f t="shared" si="8"/>
        <v>3.5918193432480933E-32</v>
      </c>
      <c r="M51" s="2">
        <f t="shared" si="9"/>
        <v>1.3308885770537924E-39</v>
      </c>
      <c r="N51" s="4">
        <f t="shared" si="10"/>
        <v>503.36598061992123</v>
      </c>
      <c r="O51" s="1">
        <f t="shared" si="11"/>
        <v>1.6305397318740225E-40</v>
      </c>
      <c r="P51" s="3">
        <f t="shared" si="12"/>
        <v>3.2556334756639993</v>
      </c>
    </row>
    <row r="52" spans="1:16" x14ac:dyDescent="0.2">
      <c r="A52">
        <v>37</v>
      </c>
      <c r="B52" s="8">
        <f t="shared" si="13"/>
        <v>3.7930232558139476</v>
      </c>
      <c r="C52" s="5">
        <v>569.49132999999995</v>
      </c>
      <c r="D52" s="4">
        <f t="shared" si="0"/>
        <v>23.864017474013046</v>
      </c>
      <c r="E52" s="4">
        <f t="shared" si="1"/>
        <v>450.00000000149191</v>
      </c>
      <c r="F52" s="4">
        <f t="shared" si="2"/>
        <v>503.36476267995198</v>
      </c>
      <c r="G52" s="3">
        <f t="shared" si="3"/>
        <v>7.6782958320591739</v>
      </c>
      <c r="H52" s="1">
        <f t="shared" si="4"/>
        <v>0.11611514317531044</v>
      </c>
      <c r="I52" s="1">
        <f t="shared" si="5"/>
        <v>1.1712048510051255E-35</v>
      </c>
      <c r="J52" s="1">
        <f t="shared" si="6"/>
        <v>0.11611514317531044</v>
      </c>
      <c r="K52" s="3">
        <f t="shared" si="7"/>
        <v>-2.7025854227128175E-28</v>
      </c>
      <c r="L52" s="3">
        <f t="shared" si="8"/>
        <v>3.3866889511214498E-27</v>
      </c>
      <c r="M52" s="2">
        <f t="shared" si="9"/>
        <v>1.4324239120495646E-34</v>
      </c>
      <c r="N52" s="4">
        <f t="shared" si="10"/>
        <v>503.36598061992123</v>
      </c>
      <c r="O52" s="1">
        <f t="shared" si="11"/>
        <v>1.1680646635943116E-35</v>
      </c>
      <c r="P52" s="3">
        <f t="shared" si="12"/>
        <v>7.6780129921160976</v>
      </c>
    </row>
    <row r="53" spans="1:16" x14ac:dyDescent="0.2">
      <c r="A53">
        <v>38</v>
      </c>
      <c r="B53" s="8">
        <f t="shared" si="13"/>
        <v>3.8011627906976684</v>
      </c>
      <c r="C53" s="5">
        <v>603.00225999999998</v>
      </c>
      <c r="D53" s="4">
        <f t="shared" si="0"/>
        <v>24.556104332731607</v>
      </c>
      <c r="E53" s="4">
        <f t="shared" si="1"/>
        <v>450.00000039430182</v>
      </c>
      <c r="F53" s="4">
        <f t="shared" si="2"/>
        <v>503.36476267995198</v>
      </c>
      <c r="G53" s="3">
        <f t="shared" si="3"/>
        <v>16.463671085084446</v>
      </c>
      <c r="H53" s="1">
        <f t="shared" si="4"/>
        <v>0.16523569467226873</v>
      </c>
      <c r="I53" s="1">
        <f t="shared" si="5"/>
        <v>4.0215047006439381E-31</v>
      </c>
      <c r="J53" s="1">
        <f t="shared" si="6"/>
        <v>0.16523569467226873</v>
      </c>
      <c r="K53" s="3">
        <f t="shared" si="7"/>
        <v>-1.2307589284156027E-23</v>
      </c>
      <c r="L53" s="3">
        <f t="shared" si="8"/>
        <v>1.4360711491843024E-22</v>
      </c>
      <c r="M53" s="2">
        <f t="shared" si="9"/>
        <v>6.999101457711278E-30</v>
      </c>
      <c r="N53" s="4">
        <f t="shared" si="10"/>
        <v>503.36598061992123</v>
      </c>
      <c r="O53" s="1">
        <f t="shared" si="11"/>
        <v>4.0121446278333686E-31</v>
      </c>
      <c r="P53" s="3">
        <f t="shared" si="12"/>
        <v>16.463268593230655</v>
      </c>
    </row>
    <row r="54" spans="1:16" x14ac:dyDescent="0.2">
      <c r="A54">
        <v>39</v>
      </c>
      <c r="B54" s="8">
        <f t="shared" si="13"/>
        <v>3.8093023255813891</v>
      </c>
      <c r="C54" s="5">
        <v>586.30547999999999</v>
      </c>
      <c r="D54" s="4">
        <f t="shared" si="0"/>
        <v>24.213745682979326</v>
      </c>
      <c r="E54" s="4">
        <f t="shared" si="1"/>
        <v>450.000060272967</v>
      </c>
      <c r="F54" s="4">
        <f t="shared" si="2"/>
        <v>503.36476267995198</v>
      </c>
      <c r="G54" s="3">
        <f t="shared" si="3"/>
        <v>11.733068893649284</v>
      </c>
      <c r="H54" s="1">
        <f t="shared" si="4"/>
        <v>0.14146331588107963</v>
      </c>
      <c r="I54" s="1">
        <f t="shared" si="5"/>
        <v>6.6210884837957481E-27</v>
      </c>
      <c r="J54" s="1">
        <f t="shared" si="6"/>
        <v>0.14146331588107963</v>
      </c>
      <c r="K54" s="3">
        <f t="shared" si="7"/>
        <v>-1.6082724236056197E-19</v>
      </c>
      <c r="L54" s="3">
        <f t="shared" si="8"/>
        <v>1.7376013846050824E-18</v>
      </c>
      <c r="M54" s="2">
        <f t="shared" si="9"/>
        <v>9.8655900081807557E-26</v>
      </c>
      <c r="N54" s="4">
        <f t="shared" si="10"/>
        <v>503.36598061992123</v>
      </c>
      <c r="O54" s="1">
        <f t="shared" si="11"/>
        <v>6.6078544459404281E-27</v>
      </c>
      <c r="P54" s="3">
        <f t="shared" si="12"/>
        <v>11.732724308526139</v>
      </c>
    </row>
    <row r="55" spans="1:16" x14ac:dyDescent="0.2">
      <c r="A55">
        <v>40</v>
      </c>
      <c r="B55" s="8">
        <f t="shared" si="13"/>
        <v>3.8174418604651099</v>
      </c>
      <c r="C55" s="5">
        <v>595.16718000000003</v>
      </c>
      <c r="D55" s="4">
        <f t="shared" si="0"/>
        <v>24.396048450517554</v>
      </c>
      <c r="E55" s="4">
        <f t="shared" si="1"/>
        <v>450.00532873203082</v>
      </c>
      <c r="F55" s="4">
        <f t="shared" si="2"/>
        <v>503.36476267995198</v>
      </c>
      <c r="G55" s="3">
        <f t="shared" si="3"/>
        <v>14.160195839098956</v>
      </c>
      <c r="H55" s="1">
        <f t="shared" si="4"/>
        <v>0.15424643764807069</v>
      </c>
      <c r="I55" s="1">
        <f t="shared" si="5"/>
        <v>5.2270336493275578E-23</v>
      </c>
      <c r="J55" s="1">
        <f t="shared" si="6"/>
        <v>0.15424643764807069</v>
      </c>
      <c r="K55" s="3">
        <f t="shared" si="7"/>
        <v>-1.2754561703336546E-15</v>
      </c>
      <c r="L55" s="3">
        <f t="shared" si="8"/>
        <v>1.2676730105376617E-14</v>
      </c>
      <c r="M55" s="2">
        <f t="shared" si="9"/>
        <v>8.4922012247634737E-22</v>
      </c>
      <c r="N55" s="4">
        <f t="shared" si="10"/>
        <v>503.36598061992123</v>
      </c>
      <c r="O55" s="1">
        <f t="shared" si="11"/>
        <v>5.218173924734454E-23</v>
      </c>
      <c r="P55" s="3">
        <f t="shared" si="12"/>
        <v>14.159820115788275</v>
      </c>
    </row>
    <row r="56" spans="1:16" x14ac:dyDescent="0.2">
      <c r="A56">
        <v>41</v>
      </c>
      <c r="B56" s="8">
        <f t="shared" si="13"/>
        <v>3.8255813953488307</v>
      </c>
      <c r="C56" s="5">
        <v>653.86510999999996</v>
      </c>
      <c r="D56" s="4">
        <f t="shared" si="0"/>
        <v>25.570786260887637</v>
      </c>
      <c r="E56" s="4">
        <f t="shared" si="1"/>
        <v>450.27247879534843</v>
      </c>
      <c r="F56" s="4">
        <f t="shared" si="2"/>
        <v>503.36476267995204</v>
      </c>
      <c r="G56" s="3">
        <f t="shared" si="3"/>
        <v>34.640714418077849</v>
      </c>
      <c r="H56" s="1">
        <f t="shared" si="4"/>
        <v>0.23017032873958962</v>
      </c>
      <c r="I56" s="1">
        <f t="shared" si="5"/>
        <v>1.9786377606701399E-19</v>
      </c>
      <c r="J56" s="1">
        <f t="shared" si="6"/>
        <v>0.23017032873958962</v>
      </c>
      <c r="K56" s="3">
        <f t="shared" si="7"/>
        <v>-6.5893136679061956E-12</v>
      </c>
      <c r="L56" s="3">
        <f t="shared" si="8"/>
        <v>5.9780511828767523E-11</v>
      </c>
      <c r="M56" s="2">
        <f t="shared" si="9"/>
        <v>4.7969530593132965E-18</v>
      </c>
      <c r="N56" s="4">
        <f t="shared" si="10"/>
        <v>503.36598061992129</v>
      </c>
      <c r="O56" s="1">
        <f t="shared" si="11"/>
        <v>1.9758356933013757E-19</v>
      </c>
      <c r="P56" s="3">
        <f t="shared" si="12"/>
        <v>34.640153753060261</v>
      </c>
    </row>
    <row r="57" spans="1:16" x14ac:dyDescent="0.2">
      <c r="A57">
        <v>42</v>
      </c>
      <c r="B57" s="8">
        <f t="shared" si="13"/>
        <v>3.8337209302325514</v>
      </c>
      <c r="C57" s="5">
        <v>648.41528000000005</v>
      </c>
      <c r="D57" s="4">
        <f t="shared" si="0"/>
        <v>25.463999685830977</v>
      </c>
      <c r="E57" s="4">
        <f t="shared" si="1"/>
        <v>458.05840441258073</v>
      </c>
      <c r="F57" s="4">
        <f t="shared" si="2"/>
        <v>503.3647626800057</v>
      </c>
      <c r="G57" s="3">
        <f t="shared" si="3"/>
        <v>32.447805015942834</v>
      </c>
      <c r="H57" s="1">
        <f t="shared" si="4"/>
        <v>0.22370002958596896</v>
      </c>
      <c r="I57" s="1">
        <f t="shared" si="5"/>
        <v>3.5913884615797614E-16</v>
      </c>
      <c r="J57" s="1">
        <f t="shared" si="6"/>
        <v>0.22370002958596896</v>
      </c>
      <c r="K57" s="3">
        <f t="shared" si="7"/>
        <v>-1.0538503998713914E-8</v>
      </c>
      <c r="L57" s="3">
        <f t="shared" si="8"/>
        <v>8.6455693203945828E-8</v>
      </c>
      <c r="M57" s="2">
        <f t="shared" si="9"/>
        <v>8.4621021241340552E-15</v>
      </c>
      <c r="N57" s="4">
        <f t="shared" si="10"/>
        <v>503.36598061997489</v>
      </c>
      <c r="O57" s="1">
        <f t="shared" si="11"/>
        <v>3.5872140930978949E-16</v>
      </c>
      <c r="P57" s="3">
        <f t="shared" si="12"/>
        <v>32.447260111816256</v>
      </c>
    </row>
    <row r="58" spans="1:16" x14ac:dyDescent="0.2">
      <c r="A58">
        <v>43</v>
      </c>
      <c r="B58" s="8">
        <f t="shared" si="13"/>
        <v>3.8418604651162722</v>
      </c>
      <c r="C58" s="5">
        <v>694.84338000000002</v>
      </c>
      <c r="D58" s="4">
        <f t="shared" si="0"/>
        <v>26.359882017945377</v>
      </c>
      <c r="E58" s="4">
        <f t="shared" si="1"/>
        <v>587.83925771407087</v>
      </c>
      <c r="F58" s="4">
        <f t="shared" si="2"/>
        <v>503.36476272671644</v>
      </c>
      <c r="G58" s="3">
        <f t="shared" si="3"/>
        <v>52.765935357819217</v>
      </c>
      <c r="H58" s="1">
        <f t="shared" si="4"/>
        <v>0.27557090242880861</v>
      </c>
      <c r="I58" s="1">
        <f t="shared" si="5"/>
        <v>3.125673178180712E-13</v>
      </c>
      <c r="J58" s="1">
        <f t="shared" si="6"/>
        <v>0.27557090242880861</v>
      </c>
      <c r="K58" s="3">
        <f t="shared" si="7"/>
        <v>-1.0134953360940615E-5</v>
      </c>
      <c r="L58" s="3">
        <f t="shared" si="8"/>
        <v>7.4316215853682392E-5</v>
      </c>
      <c r="M58" s="2">
        <f t="shared" si="9"/>
        <v>9.0724955152161863E-12</v>
      </c>
      <c r="N58" s="4">
        <f t="shared" si="10"/>
        <v>503.36598066664305</v>
      </c>
      <c r="O58" s="1">
        <f t="shared" si="11"/>
        <v>3.1227553545514688E-13</v>
      </c>
      <c r="P58" s="3">
        <f t="shared" si="12"/>
        <v>52.76526410234468</v>
      </c>
    </row>
    <row r="59" spans="1:16" x14ac:dyDescent="0.2">
      <c r="A59">
        <v>44</v>
      </c>
      <c r="B59" s="8">
        <f t="shared" si="13"/>
        <v>3.849999999999993</v>
      </c>
      <c r="C59" s="5">
        <v>911.17724999999996</v>
      </c>
      <c r="D59" s="4">
        <f t="shared" si="0"/>
        <v>30.18571268000807</v>
      </c>
      <c r="E59" s="4">
        <f t="shared" si="1"/>
        <v>1813.6543789488464</v>
      </c>
      <c r="F59" s="4">
        <f t="shared" si="2"/>
        <v>503.36478219556773</v>
      </c>
      <c r="G59" s="3">
        <f t="shared" si="3"/>
        <v>182.5232235514452</v>
      </c>
      <c r="H59" s="1">
        <f t="shared" si="4"/>
        <v>0.44756656051765148</v>
      </c>
      <c r="I59" s="1">
        <f t="shared" si="5"/>
        <v>1.3043971523244687E-10</v>
      </c>
      <c r="J59" s="1">
        <f t="shared" si="6"/>
        <v>0.44756656051765148</v>
      </c>
      <c r="K59" s="3">
        <f t="shared" si="7"/>
        <v>-6.0805475449925116E-3</v>
      </c>
      <c r="L59" s="3">
        <f t="shared" si="8"/>
        <v>3.9267927180567416E-2</v>
      </c>
      <c r="M59" s="2">
        <f t="shared" si="9"/>
        <v>6.1491814859275287E-9</v>
      </c>
      <c r="N59" s="4">
        <f t="shared" si="10"/>
        <v>503.36600012170697</v>
      </c>
      <c r="O59" s="1">
        <f t="shared" si="11"/>
        <v>1.3034453299522938E-10</v>
      </c>
      <c r="P59" s="3">
        <f t="shared" si="12"/>
        <v>182.52213334704695</v>
      </c>
    </row>
    <row r="60" spans="1:16" x14ac:dyDescent="0.2">
      <c r="A60">
        <v>45</v>
      </c>
      <c r="B60" s="8">
        <f t="shared" si="13"/>
        <v>3.8581395348837138</v>
      </c>
      <c r="C60" s="5">
        <v>974.6377</v>
      </c>
      <c r="D60" s="4">
        <f t="shared" si="0"/>
        <v>31.219188009940297</v>
      </c>
      <c r="E60" s="4">
        <f t="shared" si="1"/>
        <v>8252.6695745592006</v>
      </c>
      <c r="F60" s="4">
        <f t="shared" si="2"/>
        <v>503.36866779314869</v>
      </c>
      <c r="G60" s="3">
        <f t="shared" si="3"/>
        <v>227.8739071115167</v>
      </c>
      <c r="H60" s="1">
        <f t="shared" si="4"/>
        <v>0.48353252927405876</v>
      </c>
      <c r="I60" s="1">
        <f t="shared" si="5"/>
        <v>2.6101244265375149E-8</v>
      </c>
      <c r="J60" s="1">
        <f t="shared" si="6"/>
        <v>0.48353252927405876</v>
      </c>
      <c r="K60" s="3">
        <f t="shared" si="7"/>
        <v>-1.1439912087643369</v>
      </c>
      <c r="L60" s="3">
        <f t="shared" si="8"/>
        <v>6.381268084168501</v>
      </c>
      <c r="M60" s="2">
        <f t="shared" si="9"/>
        <v>1.3293420569166106E-6</v>
      </c>
      <c r="N60" s="4">
        <f t="shared" si="10"/>
        <v>503.36988366380223</v>
      </c>
      <c r="O60" s="1">
        <f t="shared" si="11"/>
        <v>2.6086863946805663E-8</v>
      </c>
      <c r="P60" s="3">
        <f t="shared" si="12"/>
        <v>227.87273128700875</v>
      </c>
    </row>
    <row r="61" spans="1:16" x14ac:dyDescent="0.2">
      <c r="A61">
        <v>46</v>
      </c>
      <c r="B61" s="8">
        <f t="shared" si="13"/>
        <v>3.8662790697674345</v>
      </c>
      <c r="C61" s="5">
        <v>1031.4761000000001</v>
      </c>
      <c r="D61" s="4">
        <f t="shared" si="0"/>
        <v>32.116601625950402</v>
      </c>
      <c r="E61" s="4">
        <f t="shared" si="1"/>
        <v>26271.985872087938</v>
      </c>
      <c r="F61" s="4">
        <f t="shared" si="2"/>
        <v>503.73945094292657</v>
      </c>
      <c r="G61" s="3">
        <f t="shared" si="3"/>
        <v>270.00719721764636</v>
      </c>
      <c r="H61" s="1">
        <f t="shared" si="4"/>
        <v>0.51163245474817443</v>
      </c>
      <c r="I61" s="1">
        <f t="shared" si="5"/>
        <v>2.5043652725462028E-6</v>
      </c>
      <c r="J61" s="1">
        <f t="shared" si="6"/>
        <v>0.51163245474817443</v>
      </c>
      <c r="K61" s="3">
        <f t="shared" si="7"/>
        <v>-98.831387910935149</v>
      </c>
      <c r="L61" s="3">
        <f t="shared" si="8"/>
        <v>463.547811978943</v>
      </c>
      <c r="M61" s="2">
        <f t="shared" si="9"/>
        <v>1.3496016365349247E-4</v>
      </c>
      <c r="N61" s="4">
        <f t="shared" si="10"/>
        <v>503.74052792867758</v>
      </c>
      <c r="O61" s="1">
        <f t="shared" si="11"/>
        <v>2.5033704419028878E-6</v>
      </c>
      <c r="P61" s="3">
        <f t="shared" si="12"/>
        <v>270.0060951770439</v>
      </c>
    </row>
    <row r="62" spans="1:16" x14ac:dyDescent="0.2">
      <c r="A62">
        <v>47</v>
      </c>
      <c r="B62" s="8">
        <f t="shared" si="13"/>
        <v>3.8744186046511553</v>
      </c>
      <c r="C62" s="5">
        <v>1403.5162</v>
      </c>
      <c r="D62" s="4">
        <f t="shared" si="0"/>
        <v>37.463531600744744</v>
      </c>
      <c r="E62" s="4">
        <f t="shared" si="1"/>
        <v>49874.647571281945</v>
      </c>
      <c r="F62" s="4">
        <f t="shared" si="2"/>
        <v>520.60295191847865</v>
      </c>
      <c r="G62" s="3">
        <f t="shared" si="3"/>
        <v>555.41632055110017</v>
      </c>
      <c r="H62" s="1">
        <f t="shared" si="4"/>
        <v>0.62907235989261923</v>
      </c>
      <c r="I62" s="1">
        <f t="shared" si="5"/>
        <v>1.152177069754471E-4</v>
      </c>
      <c r="J62" s="1">
        <f t="shared" si="6"/>
        <v>0.62907235989261923</v>
      </c>
      <c r="K62" s="3">
        <f t="shared" si="7"/>
        <v>-4611.3617058420004</v>
      </c>
      <c r="L62" s="3">
        <f t="shared" si="8"/>
        <v>17475.082825631926</v>
      </c>
      <c r="M62" s="2">
        <f t="shared" si="9"/>
        <v>7.6343078578103166E-3</v>
      </c>
      <c r="N62" s="4">
        <f t="shared" si="10"/>
        <v>520.59990257439131</v>
      </c>
      <c r="O62" s="1">
        <f t="shared" si="11"/>
        <v>1.1518675961692103E-4</v>
      </c>
      <c r="P62" s="3">
        <f t="shared" si="12"/>
        <v>555.42015707388759</v>
      </c>
    </row>
    <row r="63" spans="1:16" x14ac:dyDescent="0.2">
      <c r="A63">
        <v>48</v>
      </c>
      <c r="B63" s="8">
        <f t="shared" si="13"/>
        <v>3.8825581395348761</v>
      </c>
      <c r="C63" s="5">
        <v>2127.7267999999999</v>
      </c>
      <c r="D63" s="4">
        <f t="shared" si="0"/>
        <v>46.12728910308951</v>
      </c>
      <c r="E63" s="4">
        <f t="shared" si="1"/>
        <v>55164.828463712278</v>
      </c>
      <c r="F63" s="4">
        <f t="shared" si="2"/>
        <v>883.64021527796831</v>
      </c>
      <c r="G63" s="3">
        <f t="shared" si="3"/>
        <v>727.42018866582328</v>
      </c>
      <c r="H63" s="1">
        <f t="shared" si="4"/>
        <v>0.5847022205679937</v>
      </c>
      <c r="I63" s="1">
        <f t="shared" si="5"/>
        <v>2.5417092863483618E-3</v>
      </c>
      <c r="J63" s="1">
        <f t="shared" si="6"/>
        <v>0.5847022205679937</v>
      </c>
      <c r="K63" s="3">
        <f t="shared" si="7"/>
        <v>-74473.290315132806</v>
      </c>
      <c r="L63" s="3">
        <f t="shared" si="8"/>
        <v>213400.12625886415</v>
      </c>
      <c r="M63" s="2">
        <f t="shared" si="9"/>
        <v>0.15653463920207608</v>
      </c>
      <c r="N63" s="4">
        <f t="shared" si="10"/>
        <v>883.58668053928659</v>
      </c>
      <c r="O63" s="1">
        <f t="shared" si="11"/>
        <v>2.5412898166008967E-3</v>
      </c>
      <c r="P63" s="3">
        <f t="shared" si="12"/>
        <v>727.48279377395534</v>
      </c>
    </row>
    <row r="64" spans="1:16" x14ac:dyDescent="0.2">
      <c r="A64">
        <v>49</v>
      </c>
      <c r="B64" s="8">
        <f t="shared" si="13"/>
        <v>3.8906976744185968</v>
      </c>
      <c r="C64" s="5">
        <v>4820.1777000000002</v>
      </c>
      <c r="D64" s="4">
        <f t="shared" si="0"/>
        <v>69.42749959490115</v>
      </c>
      <c r="E64" s="4">
        <f t="shared" si="1"/>
        <v>35482.733195758352</v>
      </c>
      <c r="F64" s="4">
        <f t="shared" si="2"/>
        <v>4525.8090046312846</v>
      </c>
      <c r="G64" s="3">
        <f t="shared" si="3"/>
        <v>17.977123294246955</v>
      </c>
      <c r="H64" s="1">
        <f t="shared" si="4"/>
        <v>6.1070091952982498E-2</v>
      </c>
      <c r="I64" s="1">
        <f t="shared" si="5"/>
        <v>2.6885468977125165E-2</v>
      </c>
      <c r="J64" s="1">
        <f t="shared" si="6"/>
        <v>6.1070091952982498E-2</v>
      </c>
      <c r="K64" s="3">
        <f t="shared" si="7"/>
        <v>-60095.575248259163</v>
      </c>
      <c r="L64" s="3">
        <f t="shared" si="8"/>
        <v>113703.57418107375</v>
      </c>
      <c r="M64" s="2">
        <f t="shared" si="9"/>
        <v>0.17294022837167417</v>
      </c>
      <c r="N64" s="4">
        <f t="shared" si="10"/>
        <v>4525.5467585544875</v>
      </c>
      <c r="O64" s="1">
        <f t="shared" si="11"/>
        <v>2.6883141958501198E-2</v>
      </c>
      <c r="P64" s="3">
        <f t="shared" si="12"/>
        <v>18.009168346027813</v>
      </c>
    </row>
    <row r="65" spans="1:16" x14ac:dyDescent="0.2">
      <c r="A65">
        <v>50</v>
      </c>
      <c r="B65" s="8">
        <f t="shared" si="13"/>
        <v>3.8988372093023176</v>
      </c>
      <c r="C65" s="5">
        <v>18253.213</v>
      </c>
      <c r="D65" s="4">
        <f t="shared" si="0"/>
        <v>135.10445218422672</v>
      </c>
      <c r="E65" s="4">
        <f t="shared" si="1"/>
        <v>13423.30175958769</v>
      </c>
      <c r="F65" s="4">
        <f t="shared" si="2"/>
        <v>20905.088693814701</v>
      </c>
      <c r="G65" s="3">
        <f t="shared" si="3"/>
        <v>385.27160645335175</v>
      </c>
      <c r="H65" s="1">
        <f t="shared" si="4"/>
        <v>-0.1452826794830423</v>
      </c>
      <c r="I65" s="1">
        <f t="shared" si="5"/>
        <v>0.13636234161055943</v>
      </c>
      <c r="J65" s="1">
        <f t="shared" si="6"/>
        <v>-0.1452826794830423</v>
      </c>
      <c r="K65" s="3">
        <f t="shared" si="7"/>
        <v>457453.33213223791</v>
      </c>
      <c r="L65" s="3">
        <f t="shared" si="8"/>
        <v>-358092.16283845552</v>
      </c>
      <c r="M65" s="2">
        <f t="shared" si="9"/>
        <v>-2.0866909335318842</v>
      </c>
      <c r="N65" s="4">
        <f t="shared" si="10"/>
        <v>20904.842953633488</v>
      </c>
      <c r="O65" s="1">
        <f t="shared" si="11"/>
        <v>0.13635781977712477</v>
      </c>
      <c r="P65" s="3">
        <f t="shared" si="12"/>
        <v>385.20020617774702</v>
      </c>
    </row>
    <row r="66" spans="1:16" x14ac:dyDescent="0.2">
      <c r="A66">
        <v>51</v>
      </c>
      <c r="B66" s="8">
        <f t="shared" si="13"/>
        <v>3.9069767441860384</v>
      </c>
      <c r="C66" s="5">
        <v>53769.222999999998</v>
      </c>
      <c r="D66" s="4">
        <f t="shared" si="0"/>
        <v>231.88191606936493</v>
      </c>
      <c r="E66" s="4">
        <f t="shared" si="1"/>
        <v>3228.6544193452992</v>
      </c>
      <c r="F66" s="4">
        <f t="shared" si="2"/>
        <v>50120.169561794151</v>
      </c>
      <c r="G66" s="3">
        <f t="shared" si="3"/>
        <v>247.6433590063578</v>
      </c>
      <c r="H66" s="1">
        <f t="shared" si="4"/>
        <v>6.7865095208942225E-2</v>
      </c>
      <c r="I66" s="1">
        <f t="shared" si="5"/>
        <v>0.33163195955788699</v>
      </c>
      <c r="J66" s="1">
        <f t="shared" si="6"/>
        <v>6.7865095208942225E-2</v>
      </c>
      <c r="K66" s="3">
        <f t="shared" si="7"/>
        <v>-215615.72820481428</v>
      </c>
      <c r="L66" s="3">
        <f t="shared" si="8"/>
        <v>-223590.71832607489</v>
      </c>
      <c r="M66" s="2">
        <f t="shared" si="9"/>
        <v>2.3705694186998301</v>
      </c>
      <c r="N66" s="4">
        <f t="shared" si="10"/>
        <v>50120.974349455384</v>
      </c>
      <c r="O66" s="1">
        <f t="shared" si="11"/>
        <v>0.33163034758116505</v>
      </c>
      <c r="P66" s="3">
        <f t="shared" si="12"/>
        <v>247.53413706946438</v>
      </c>
    </row>
    <row r="67" spans="1:16" x14ac:dyDescent="0.2">
      <c r="A67">
        <v>52</v>
      </c>
      <c r="B67" s="8">
        <f t="shared" si="13"/>
        <v>3.9151162790697591</v>
      </c>
      <c r="C67" s="5">
        <v>59335.792999999998</v>
      </c>
      <c r="D67" s="4">
        <f t="shared" si="0"/>
        <v>243.58939426830554</v>
      </c>
      <c r="E67" s="4">
        <f t="shared" si="1"/>
        <v>794.21205244598764</v>
      </c>
      <c r="F67" s="4">
        <f t="shared" si="2"/>
        <v>58363.016210680733</v>
      </c>
      <c r="G67" s="3">
        <f t="shared" si="3"/>
        <v>15.948125642111119</v>
      </c>
      <c r="H67" s="1">
        <f t="shared" si="4"/>
        <v>1.6394434794513742E-2</v>
      </c>
      <c r="I67" s="1">
        <f t="shared" si="5"/>
        <v>0.38672602290140606</v>
      </c>
      <c r="J67" s="1">
        <f t="shared" si="6"/>
        <v>1.6394434794513742E-2</v>
      </c>
      <c r="K67" s="3">
        <f t="shared" si="7"/>
        <v>24918.337845716895</v>
      </c>
      <c r="L67" s="3">
        <f t="shared" si="8"/>
        <v>-93698.382144484174</v>
      </c>
      <c r="M67" s="2">
        <f t="shared" si="9"/>
        <v>0.66780502607038872</v>
      </c>
      <c r="N67" s="4">
        <f t="shared" si="10"/>
        <v>58364.139919112902</v>
      </c>
      <c r="O67" s="1">
        <f t="shared" si="11"/>
        <v>0.3867253824468847</v>
      </c>
      <c r="P67" s="3">
        <f t="shared" si="12"/>
        <v>15.91130179379898</v>
      </c>
    </row>
    <row r="68" spans="1:16" x14ac:dyDescent="0.2">
      <c r="A68">
        <v>53</v>
      </c>
      <c r="B68" s="8">
        <f t="shared" si="13"/>
        <v>3.9232558139534799</v>
      </c>
      <c r="C68" s="5">
        <v>30840.365000000002</v>
      </c>
      <c r="D68" s="4">
        <f t="shared" si="0"/>
        <v>175.61425056071047</v>
      </c>
      <c r="E68" s="4">
        <f t="shared" si="1"/>
        <v>474.6618202227653</v>
      </c>
      <c r="F68" s="4">
        <f t="shared" si="2"/>
        <v>32855.870717528873</v>
      </c>
      <c r="G68" s="3">
        <f t="shared" si="3"/>
        <v>131.71904085413937</v>
      </c>
      <c r="H68" s="1">
        <f t="shared" si="4"/>
        <v>-6.5352849018773654E-2</v>
      </c>
      <c r="I68" s="1">
        <f t="shared" si="5"/>
        <v>0.21623973953692197</v>
      </c>
      <c r="J68" s="1">
        <f t="shared" si="6"/>
        <v>-6.5352849018773654E-2</v>
      </c>
      <c r="K68" s="3">
        <f t="shared" si="7"/>
        <v>-246470.63123018926</v>
      </c>
      <c r="L68" s="3">
        <f t="shared" si="8"/>
        <v>-50076.136990749117</v>
      </c>
      <c r="M68" s="2">
        <f t="shared" si="9"/>
        <v>-1.4885035420767769</v>
      </c>
      <c r="N68" s="4">
        <f t="shared" si="10"/>
        <v>32855.791349670573</v>
      </c>
      <c r="O68" s="1">
        <f t="shared" si="11"/>
        <v>0.21623464779835741</v>
      </c>
      <c r="P68" s="3">
        <f t="shared" si="12"/>
        <v>131.70866722707225</v>
      </c>
    </row>
    <row r="69" spans="1:16" x14ac:dyDescent="0.2">
      <c r="A69">
        <v>54</v>
      </c>
      <c r="B69" s="8">
        <f t="shared" si="13"/>
        <v>3.9313953488372007</v>
      </c>
      <c r="C69" s="5">
        <v>8850.6083999999992</v>
      </c>
      <c r="D69" s="4">
        <f t="shared" si="0"/>
        <v>94.077672165078567</v>
      </c>
      <c r="E69" s="4">
        <f t="shared" si="1"/>
        <v>451.02195483092629</v>
      </c>
      <c r="F69" s="4">
        <f t="shared" si="2"/>
        <v>9177.4788809999372</v>
      </c>
      <c r="G69" s="3">
        <f t="shared" si="3"/>
        <v>12.071973645238998</v>
      </c>
      <c r="H69" s="1">
        <f t="shared" si="4"/>
        <v>-3.6931978710066767E-2</v>
      </c>
      <c r="I69" s="1">
        <f t="shared" si="5"/>
        <v>5.7976596319208075E-2</v>
      </c>
      <c r="J69" s="1">
        <f t="shared" si="6"/>
        <v>-3.6931978710066767E-2</v>
      </c>
      <c r="K69" s="3">
        <f t="shared" si="7"/>
        <v>-66272.536022286382</v>
      </c>
      <c r="L69" s="3">
        <f t="shared" si="8"/>
        <v>-96421.102217166001</v>
      </c>
      <c r="M69" s="2">
        <f t="shared" si="9"/>
        <v>-0.22553042044006608</v>
      </c>
      <c r="N69" s="4">
        <f t="shared" si="10"/>
        <v>9177.0509373797868</v>
      </c>
      <c r="O69" s="1">
        <f t="shared" si="11"/>
        <v>5.7972507171999914E-2</v>
      </c>
      <c r="P69" s="3">
        <f t="shared" si="12"/>
        <v>12.040384727783689</v>
      </c>
    </row>
    <row r="70" spans="1:16" x14ac:dyDescent="0.2">
      <c r="A70">
        <v>55</v>
      </c>
      <c r="B70" s="8">
        <f t="shared" si="13"/>
        <v>3.9395348837209214</v>
      </c>
      <c r="C70" s="5">
        <v>3249.6565000000001</v>
      </c>
      <c r="D70" s="4">
        <f t="shared" si="0"/>
        <v>57.005758481051721</v>
      </c>
      <c r="E70" s="4">
        <f t="shared" si="1"/>
        <v>450.02449321491179</v>
      </c>
      <c r="F70" s="4">
        <f t="shared" si="2"/>
        <v>1618.4997196452798</v>
      </c>
      <c r="G70" s="3">
        <f t="shared" si="3"/>
        <v>818.75497982546062</v>
      </c>
      <c r="H70" s="1">
        <f t="shared" si="4"/>
        <v>0.50194744593920015</v>
      </c>
      <c r="I70" s="1">
        <f t="shared" si="5"/>
        <v>7.4534100381351814E-3</v>
      </c>
      <c r="J70" s="1">
        <f t="shared" si="6"/>
        <v>0.50194744593920015</v>
      </c>
      <c r="K70" s="3">
        <f t="shared" si="7"/>
        <v>166341.25228217666</v>
      </c>
      <c r="L70" s="3">
        <f t="shared" si="8"/>
        <v>410357.96111176792</v>
      </c>
      <c r="M70" s="2">
        <f t="shared" si="9"/>
        <v>0.39406067817062435</v>
      </c>
      <c r="N70" s="4">
        <f t="shared" si="10"/>
        <v>1618.3653906910627</v>
      </c>
      <c r="O70" s="1">
        <f t="shared" si="11"/>
        <v>7.4523471418855326E-3</v>
      </c>
      <c r="P70" s="3">
        <f t="shared" si="12"/>
        <v>818.88983752909974</v>
      </c>
    </row>
    <row r="71" spans="1:16" x14ac:dyDescent="0.2">
      <c r="A71">
        <v>56</v>
      </c>
      <c r="B71" s="8">
        <f t="shared" si="13"/>
        <v>3.9476744186046422</v>
      </c>
      <c r="C71" s="5">
        <v>1816.8414</v>
      </c>
      <c r="D71" s="4">
        <f t="shared" si="0"/>
        <v>42.624422576734105</v>
      </c>
      <c r="E71" s="4">
        <f t="shared" si="1"/>
        <v>450.00033952159629</v>
      </c>
      <c r="F71" s="4">
        <f t="shared" si="2"/>
        <v>572.10560062093725</v>
      </c>
      <c r="G71" s="3">
        <f t="shared" si="3"/>
        <v>852.78066112751208</v>
      </c>
      <c r="H71" s="1">
        <f t="shared" si="4"/>
        <v>0.68510977313653398</v>
      </c>
      <c r="I71" s="1">
        <f t="shared" si="5"/>
        <v>4.5945439010669785E-4</v>
      </c>
      <c r="J71" s="1">
        <f t="shared" si="6"/>
        <v>0.68510977313653398</v>
      </c>
      <c r="K71" s="3">
        <f t="shared" si="7"/>
        <v>18248.320557888695</v>
      </c>
      <c r="L71" s="3">
        <f t="shared" si="8"/>
        <v>62170.177003550831</v>
      </c>
      <c r="M71" s="2">
        <f t="shared" si="9"/>
        <v>3.3155257569091351E-2</v>
      </c>
      <c r="N71" s="4">
        <f t="shared" si="10"/>
        <v>572.0917840397625</v>
      </c>
      <c r="O71" s="1">
        <f t="shared" si="11"/>
        <v>4.5934422930050034E-4</v>
      </c>
      <c r="P71" s="3">
        <f t="shared" si="12"/>
        <v>852.79959298217148</v>
      </c>
    </row>
    <row r="72" spans="1:16" x14ac:dyDescent="0.2">
      <c r="A72">
        <v>57</v>
      </c>
      <c r="B72" s="8">
        <f t="shared" si="13"/>
        <v>3.955813953488363</v>
      </c>
      <c r="C72" s="5">
        <v>1287.4581000000001</v>
      </c>
      <c r="D72" s="4">
        <f t="shared" si="0"/>
        <v>35.881166369001996</v>
      </c>
      <c r="E72" s="4">
        <f t="shared" si="1"/>
        <v>450.00000272205273</v>
      </c>
      <c r="F72" s="4">
        <f t="shared" si="2"/>
        <v>505.39659239003902</v>
      </c>
      <c r="G72" s="3">
        <f t="shared" si="3"/>
        <v>475.06027705691184</v>
      </c>
      <c r="H72" s="1">
        <f t="shared" si="4"/>
        <v>0.60744618221747271</v>
      </c>
      <c r="I72" s="1">
        <f t="shared" si="5"/>
        <v>1.3580472804974331E-5</v>
      </c>
      <c r="J72" s="1">
        <f t="shared" si="6"/>
        <v>0.60744618221747271</v>
      </c>
      <c r="K72" s="3">
        <f t="shared" si="7"/>
        <v>589.69051314534352</v>
      </c>
      <c r="L72" s="3">
        <f t="shared" si="8"/>
        <v>2544.8735307825277</v>
      </c>
      <c r="M72" s="2">
        <f t="shared" si="9"/>
        <v>8.6890547712308258E-4</v>
      </c>
      <c r="N72" s="4">
        <f t="shared" si="10"/>
        <v>505.39711757348687</v>
      </c>
      <c r="O72" s="1">
        <f t="shared" si="11"/>
        <v>1.3575556663045379E-5</v>
      </c>
      <c r="P72" s="3">
        <f t="shared" si="12"/>
        <v>475.0596390157653</v>
      </c>
    </row>
    <row r="73" spans="1:16" x14ac:dyDescent="0.2">
      <c r="A73">
        <v>58</v>
      </c>
      <c r="B73" s="8">
        <f t="shared" si="13"/>
        <v>3.9639534883720837</v>
      </c>
      <c r="C73" s="5">
        <v>1040.7322999999999</v>
      </c>
      <c r="D73" s="4">
        <f t="shared" si="0"/>
        <v>32.260382824758914</v>
      </c>
      <c r="E73" s="4">
        <f t="shared" si="1"/>
        <v>450.00000001262214</v>
      </c>
      <c r="F73" s="4">
        <f t="shared" si="2"/>
        <v>503.39355952330885</v>
      </c>
      <c r="G73" s="3">
        <f t="shared" si="3"/>
        <v>277.43245983340466</v>
      </c>
      <c r="H73" s="1">
        <f t="shared" si="4"/>
        <v>0.51630831528596854</v>
      </c>
      <c r="I73" s="1">
        <f t="shared" si="5"/>
        <v>1.9247417543679944E-7</v>
      </c>
      <c r="J73" s="1">
        <f t="shared" si="6"/>
        <v>0.51630831528596854</v>
      </c>
      <c r="K73" s="3">
        <f t="shared" si="7"/>
        <v>8.4462946199827336</v>
      </c>
      <c r="L73" s="3">
        <f t="shared" si="8"/>
        <v>43.988176042685069</v>
      </c>
      <c r="M73" s="2">
        <f t="shared" si="9"/>
        <v>1.0467221753913246E-5</v>
      </c>
      <c r="N73" s="4">
        <f t="shared" si="10"/>
        <v>503.39476340293976</v>
      </c>
      <c r="O73" s="1">
        <f t="shared" si="11"/>
        <v>1.9237614731092079E-7</v>
      </c>
      <c r="P73" s="3">
        <f t="shared" si="12"/>
        <v>277.431216688669</v>
      </c>
    </row>
    <row r="74" spans="1:16" x14ac:dyDescent="0.2">
      <c r="A74">
        <v>59</v>
      </c>
      <c r="B74" s="8">
        <f t="shared" si="13"/>
        <v>3.9720930232558045</v>
      </c>
      <c r="C74" s="5">
        <v>900.95947000000001</v>
      </c>
      <c r="D74" s="4">
        <f t="shared" si="0"/>
        <v>30.015986906980086</v>
      </c>
      <c r="E74" s="4">
        <f t="shared" si="1"/>
        <v>450.00000000003388</v>
      </c>
      <c r="F74" s="4">
        <f t="shared" si="2"/>
        <v>503.36495837847798</v>
      </c>
      <c r="G74" s="3">
        <f t="shared" si="3"/>
        <v>175.45894231130802</v>
      </c>
      <c r="H74" s="1">
        <f t="shared" si="4"/>
        <v>0.44130121815748502</v>
      </c>
      <c r="I74" s="1">
        <f t="shared" si="5"/>
        <v>1.3080222703380095E-9</v>
      </c>
      <c r="J74" s="1">
        <f t="shared" si="6"/>
        <v>0.44130121815748502</v>
      </c>
      <c r="K74" s="3">
        <f t="shared" si="7"/>
        <v>5.6859526553394504E-2</v>
      </c>
      <c r="L74" s="3">
        <f t="shared" si="8"/>
        <v>0.34631707038108561</v>
      </c>
      <c r="M74" s="2">
        <f t="shared" si="9"/>
        <v>6.0799513238392376E-8</v>
      </c>
      <c r="N74" s="4">
        <f t="shared" si="10"/>
        <v>503.36617618916392</v>
      </c>
      <c r="O74" s="1">
        <f t="shared" si="11"/>
        <v>1.3071306347715022E-9</v>
      </c>
      <c r="P74" s="3">
        <f t="shared" si="12"/>
        <v>175.45786747027569</v>
      </c>
    </row>
    <row r="75" spans="1:16" x14ac:dyDescent="0.2">
      <c r="A75">
        <v>60</v>
      </c>
      <c r="B75" s="8">
        <f t="shared" si="13"/>
        <v>3.9802325581395253</v>
      </c>
      <c r="C75" s="5">
        <v>815.56232</v>
      </c>
      <c r="D75" s="4">
        <f t="shared" si="0"/>
        <v>28.558051754277635</v>
      </c>
      <c r="E75" s="4">
        <f t="shared" si="1"/>
        <v>450.00000000000006</v>
      </c>
      <c r="F75" s="4">
        <f t="shared" si="2"/>
        <v>503.36476331765039</v>
      </c>
      <c r="G75" s="3">
        <f t="shared" si="3"/>
        <v>119.50933976256886</v>
      </c>
      <c r="H75" s="1">
        <f t="shared" si="4"/>
        <v>0.38280036856331184</v>
      </c>
      <c r="I75" s="1">
        <f t="shared" si="5"/>
        <v>4.2622890844344116E-12</v>
      </c>
      <c r="J75" s="1">
        <f t="shared" si="6"/>
        <v>0.38280036856331184</v>
      </c>
      <c r="K75" s="3">
        <f t="shared" si="7"/>
        <v>1.8276319458526946E-4</v>
      </c>
      <c r="L75" s="3">
        <f t="shared" si="8"/>
        <v>1.2733801117565848E-3</v>
      </c>
      <c r="M75" s="2">
        <f t="shared" si="9"/>
        <v>1.7185615337363318E-10</v>
      </c>
      <c r="N75" s="4">
        <f t="shared" si="10"/>
        <v>503.36598125707246</v>
      </c>
      <c r="O75" s="1">
        <f t="shared" si="11"/>
        <v>4.2585422225532387E-12</v>
      </c>
      <c r="P75" s="3">
        <f t="shared" si="12"/>
        <v>119.50840730906837</v>
      </c>
    </row>
    <row r="76" spans="1:16" x14ac:dyDescent="0.2">
      <c r="A76">
        <v>61</v>
      </c>
      <c r="B76" s="8">
        <f t="shared" si="13"/>
        <v>3.988372093023246</v>
      </c>
      <c r="C76" s="5">
        <v>749.50977</v>
      </c>
      <c r="D76" s="4">
        <f t="shared" si="0"/>
        <v>27.37717607789379</v>
      </c>
      <c r="E76" s="4">
        <f t="shared" si="1"/>
        <v>450</v>
      </c>
      <c r="F76" s="4">
        <f t="shared" si="2"/>
        <v>503.36476268094839</v>
      </c>
      <c r="G76" s="3">
        <f t="shared" si="3"/>
        <v>80.835990474274922</v>
      </c>
      <c r="H76" s="1">
        <f t="shared" si="4"/>
        <v>0.32840800369960704</v>
      </c>
      <c r="I76" s="1">
        <f t="shared" si="5"/>
        <v>6.6597167520617738E-15</v>
      </c>
      <c r="J76" s="1">
        <f t="shared" si="6"/>
        <v>0.32840800369960704</v>
      </c>
      <c r="K76" s="3">
        <f t="shared" si="7"/>
        <v>2.7453585797946515E-7</v>
      </c>
      <c r="L76" s="3">
        <f t="shared" si="8"/>
        <v>2.1523205563676895E-6</v>
      </c>
      <c r="M76" s="2">
        <f t="shared" si="9"/>
        <v>2.30366502593924E-13</v>
      </c>
      <c r="N76" s="4">
        <f t="shared" si="10"/>
        <v>503.36598062091656</v>
      </c>
      <c r="O76" s="1">
        <f t="shared" si="11"/>
        <v>6.652381023184615E-15</v>
      </c>
      <c r="P76" s="3">
        <f t="shared" si="12"/>
        <v>80.835190513786884</v>
      </c>
    </row>
    <row r="77" spans="1:16" x14ac:dyDescent="0.2">
      <c r="A77">
        <v>62</v>
      </c>
      <c r="B77" s="8">
        <f t="shared" si="13"/>
        <v>3.9965116279069668</v>
      </c>
      <c r="C77" s="5">
        <v>713.03503000000001</v>
      </c>
      <c r="D77" s="4">
        <f t="shared" si="0"/>
        <v>26.7027157794858</v>
      </c>
      <c r="E77" s="4">
        <f t="shared" si="1"/>
        <v>450</v>
      </c>
      <c r="F77" s="4">
        <f t="shared" si="2"/>
        <v>503.36476267995272</v>
      </c>
      <c r="G77" s="3">
        <f t="shared" si="3"/>
        <v>61.654223352897681</v>
      </c>
      <c r="H77" s="1">
        <f t="shared" si="4"/>
        <v>0.29405324913706882</v>
      </c>
      <c r="I77" s="1">
        <f t="shared" si="5"/>
        <v>4.9894618673887035E-18</v>
      </c>
      <c r="J77" s="1">
        <f t="shared" si="6"/>
        <v>0.29405324913706882</v>
      </c>
      <c r="K77" s="3">
        <f t="shared" si="7"/>
        <v>2.0398810188821707E-10</v>
      </c>
      <c r="L77" s="3">
        <f t="shared" si="8"/>
        <v>1.7766107959871193E-9</v>
      </c>
      <c r="M77" s="2">
        <f t="shared" si="9"/>
        <v>1.5453595062331465E-16</v>
      </c>
      <c r="N77" s="4">
        <f t="shared" si="10"/>
        <v>503.36598061992197</v>
      </c>
      <c r="O77" s="1">
        <f t="shared" si="11"/>
        <v>4.98273130731207E-18</v>
      </c>
      <c r="P77" s="3">
        <f t="shared" si="12"/>
        <v>61.653507076567614</v>
      </c>
    </row>
    <row r="78" spans="1:16" x14ac:dyDescent="0.2">
      <c r="A78">
        <v>63</v>
      </c>
      <c r="B78" s="8">
        <f t="shared" si="13"/>
        <v>4.0046511627906876</v>
      </c>
      <c r="C78" s="5">
        <v>683.28552000000002</v>
      </c>
      <c r="D78" s="4">
        <f t="shared" si="0"/>
        <v>26.139730679561335</v>
      </c>
      <c r="E78" s="4">
        <f t="shared" si="1"/>
        <v>450</v>
      </c>
      <c r="F78" s="4">
        <f t="shared" si="2"/>
        <v>503.36476267995198</v>
      </c>
      <c r="G78" s="3">
        <f t="shared" si="3"/>
        <v>47.376210920757714</v>
      </c>
      <c r="H78" s="1">
        <f t="shared" si="4"/>
        <v>0.26331709373857065</v>
      </c>
      <c r="I78" s="1">
        <f t="shared" si="5"/>
        <v>1.7924074908849278E-21</v>
      </c>
      <c r="J78" s="1">
        <f t="shared" si="6"/>
        <v>0.26331709373857065</v>
      </c>
      <c r="K78" s="3">
        <f t="shared" si="7"/>
        <v>7.1997288927341693E-14</v>
      </c>
      <c r="L78" s="3">
        <f t="shared" si="8"/>
        <v>6.895004459416125E-13</v>
      </c>
      <c r="M78" s="2">
        <f t="shared" si="9"/>
        <v>4.9712504244172759E-20</v>
      </c>
      <c r="N78" s="4">
        <f t="shared" si="10"/>
        <v>503.36598061992123</v>
      </c>
      <c r="O78" s="1">
        <f t="shared" si="11"/>
        <v>1.7895012877004133E-21</v>
      </c>
      <c r="P78" s="3">
        <f t="shared" si="12"/>
        <v>47.375569514102565</v>
      </c>
    </row>
    <row r="79" spans="1:16" x14ac:dyDescent="0.2">
      <c r="A79">
        <v>64</v>
      </c>
      <c r="B79" s="8">
        <f t="shared" si="13"/>
        <v>4.0127906976744088</v>
      </c>
      <c r="C79" s="5">
        <v>667.81952000000001</v>
      </c>
      <c r="D79" s="4">
        <f t="shared" si="0"/>
        <v>25.842204240350707</v>
      </c>
      <c r="E79" s="4">
        <f t="shared" si="1"/>
        <v>450</v>
      </c>
      <c r="F79" s="4">
        <f t="shared" si="2"/>
        <v>503.36476267995198</v>
      </c>
      <c r="G79" s="3">
        <f t="shared" si="3"/>
        <v>40.498018394544516</v>
      </c>
      <c r="H79" s="1">
        <f t="shared" si="4"/>
        <v>0.24625628990306847</v>
      </c>
      <c r="I79" s="1">
        <f t="shared" si="5"/>
        <v>3.0874852085994978E-25</v>
      </c>
      <c r="J79" s="1">
        <f t="shared" si="6"/>
        <v>0.24625628990306847</v>
      </c>
      <c r="K79" s="3">
        <f t="shared" si="7"/>
        <v>1.2625473477992591E-17</v>
      </c>
      <c r="L79" s="3">
        <f t="shared" si="8"/>
        <v>1.3184142430375329E-16</v>
      </c>
      <c r="M79" s="2">
        <f t="shared" si="9"/>
        <v>8.0083317452598095E-24</v>
      </c>
      <c r="N79" s="4">
        <f t="shared" si="10"/>
        <v>503.36598061992123</v>
      </c>
      <c r="O79" s="1">
        <f t="shared" si="11"/>
        <v>3.0815609072720419E-25</v>
      </c>
      <c r="P79" s="3">
        <f t="shared" si="12"/>
        <v>40.497418546009435</v>
      </c>
    </row>
    <row r="80" spans="1:16" x14ac:dyDescent="0.2">
      <c r="A80">
        <v>65</v>
      </c>
      <c r="B80" s="8">
        <f t="shared" si="13"/>
        <v>4.02093023255813</v>
      </c>
      <c r="C80" s="5">
        <v>663.01238999999998</v>
      </c>
      <c r="D80" s="4">
        <f t="shared" si="0"/>
        <v>25.749026971907114</v>
      </c>
      <c r="E80" s="4">
        <f t="shared" si="1"/>
        <v>450</v>
      </c>
      <c r="F80" s="4">
        <f t="shared" si="2"/>
        <v>503.36476267995198</v>
      </c>
      <c r="G80" s="3">
        <f t="shared" si="3"/>
        <v>38.441762617620064</v>
      </c>
      <c r="H80" s="1">
        <f t="shared" si="4"/>
        <v>0.24079131812310176</v>
      </c>
      <c r="I80" s="1">
        <f t="shared" si="5"/>
        <v>2.5501053010721287E-29</v>
      </c>
      <c r="J80" s="1">
        <f t="shared" si="6"/>
        <v>0.24079131812310176</v>
      </c>
      <c r="K80" s="3">
        <f t="shared" si="7"/>
        <v>1.1026180373948593E-21</v>
      </c>
      <c r="L80" s="3">
        <f t="shared" si="8"/>
        <v>1.2467265181315426E-20</v>
      </c>
      <c r="M80" s="2">
        <f t="shared" si="9"/>
        <v>6.467683747239775E-28</v>
      </c>
      <c r="N80" s="4">
        <f t="shared" si="10"/>
        <v>503.36598061992123</v>
      </c>
      <c r="O80" s="1">
        <f t="shared" si="11"/>
        <v>2.5443900635967624E-29</v>
      </c>
      <c r="P80" s="3">
        <f t="shared" si="12"/>
        <v>38.441176081116211</v>
      </c>
    </row>
    <row r="81" spans="1:16" x14ac:dyDescent="0.2">
      <c r="A81">
        <v>66</v>
      </c>
      <c r="B81" s="8">
        <f t="shared" si="13"/>
        <v>4.0290697674418512</v>
      </c>
      <c r="C81" s="5">
        <v>654.99468999999999</v>
      </c>
      <c r="D81" s="4">
        <f t="shared" ref="D81:D101" si="14">SQRT(C81)</f>
        <v>25.592864044494902</v>
      </c>
      <c r="E81" s="4">
        <f t="shared" ref="E81:E101" si="15">C$8+(C$7/(C$6*SQRT(2*PI()))*EXP(-(($B81-C$5)^2)/(2*C$6^2)))</f>
        <v>450</v>
      </c>
      <c r="F81" s="4">
        <f t="shared" ref="F81:F101" si="16">$D$8+($D$7/$D$6)*$I81</f>
        <v>503.36476267995198</v>
      </c>
      <c r="G81" s="3">
        <f t="shared" ref="G81:G101" si="17">((C81-F81)/D81)^2</f>
        <v>35.102017176785118</v>
      </c>
      <c r="H81" s="1">
        <f t="shared" ref="H81:H101" si="18">(C81-F81)/(D81^2)</f>
        <v>0.23149794896817869</v>
      </c>
      <c r="I81" s="1">
        <f t="shared" ref="I81:I101" si="19">(1/(SQRT(2*PI()))*EXP(-(($B81-D$5)^2)/(2*D$6^2)))</f>
        <v>1.0099420047049039E-33</v>
      </c>
      <c r="J81" s="1">
        <f t="shared" ref="J81:J101" si="20">H81</f>
        <v>0.23149794896817869</v>
      </c>
      <c r="K81" s="3">
        <f t="shared" ref="K81:K101" si="21">$I81*$D$7*($B81-$D$5)/($D$6^3)*H81</f>
        <v>4.5141389348845819E-26</v>
      </c>
      <c r="L81" s="3">
        <f t="shared" ref="L81:L101" si="22">$D$7*$I81*((-1/($D$6^2))+(($B81-$D$5)^2/($D$6^4)))*H81</f>
        <v>5.4939058006659191E-25</v>
      </c>
      <c r="M81" s="2">
        <f t="shared" ref="M81:M101" si="23">$I81/$D$6*H81</f>
        <v>2.4625974233396281E-32</v>
      </c>
      <c r="N81" s="4">
        <f t="shared" ref="N81:N101" si="24">$E$8+($E$7/$E$6)*$O81</f>
        <v>503.36598061992123</v>
      </c>
      <c r="O81" s="1">
        <f t="shared" ref="O81:O101" si="25">(1/(SQRT(2*PI()))*EXP(-(($B81-E$5)^2)/(2*E$6^2)))</f>
        <v>1.0073278004661289E-33</v>
      </c>
      <c r="P81" s="3">
        <f t="shared" ref="P81:P101" si="26">((C81-N81)/D81)^2</f>
        <v>35.101453277840143</v>
      </c>
    </row>
    <row r="82" spans="1:16" x14ac:dyDescent="0.2">
      <c r="A82">
        <v>67</v>
      </c>
      <c r="B82" s="8">
        <f t="shared" ref="B82:B101" si="27">B81+$B$13</f>
        <v>4.0372093023255724</v>
      </c>
      <c r="C82" s="5">
        <v>633.45800999999994</v>
      </c>
      <c r="D82" s="4">
        <f t="shared" si="14"/>
        <v>25.168591736527492</v>
      </c>
      <c r="E82" s="4">
        <f t="shared" si="15"/>
        <v>450</v>
      </c>
      <c r="F82" s="4">
        <f t="shared" si="16"/>
        <v>503.36476267995198</v>
      </c>
      <c r="G82" s="3">
        <f t="shared" si="17"/>
        <v>26.717245233468855</v>
      </c>
      <c r="H82" s="1">
        <f t="shared" si="18"/>
        <v>0.20536996180701539</v>
      </c>
      <c r="I82" s="1">
        <f t="shared" si="19"/>
        <v>1.9178730201972027E-38</v>
      </c>
      <c r="J82" s="1">
        <f t="shared" si="20"/>
        <v>0.20536996180701539</v>
      </c>
      <c r="K82" s="3">
        <f t="shared" si="21"/>
        <v>8.1369486134921269E-31</v>
      </c>
      <c r="L82" s="3">
        <f t="shared" si="22"/>
        <v>1.0604975227786831E-29</v>
      </c>
      <c r="M82" s="2">
        <f t="shared" si="23"/>
        <v>4.1486482096830359E-37</v>
      </c>
      <c r="N82" s="4">
        <f t="shared" si="24"/>
        <v>503.36598061992123</v>
      </c>
      <c r="O82" s="1">
        <f t="shared" si="25"/>
        <v>1.9121948445613691E-38</v>
      </c>
      <c r="P82" s="3">
        <f t="shared" si="26"/>
        <v>26.71674497924063</v>
      </c>
    </row>
    <row r="83" spans="1:16" x14ac:dyDescent="0.2">
      <c r="A83">
        <v>68</v>
      </c>
      <c r="B83" s="8">
        <f t="shared" si="27"/>
        <v>4.0453488372092936</v>
      </c>
      <c r="C83" s="5">
        <v>595.98364000000004</v>
      </c>
      <c r="D83" s="4">
        <f t="shared" si="14"/>
        <v>24.412776163312522</v>
      </c>
      <c r="E83" s="4">
        <f t="shared" si="15"/>
        <v>450</v>
      </c>
      <c r="F83" s="4">
        <f t="shared" si="16"/>
        <v>503.36476267995198</v>
      </c>
      <c r="G83" s="3">
        <f t="shared" si="17"/>
        <v>14.393442806628236</v>
      </c>
      <c r="H83" s="1">
        <f t="shared" si="18"/>
        <v>0.15540506668949511</v>
      </c>
      <c r="I83" s="1">
        <f t="shared" si="19"/>
        <v>1.746338212109606E-43</v>
      </c>
      <c r="J83" s="1">
        <f t="shared" si="20"/>
        <v>0.15540506668949511</v>
      </c>
      <c r="K83" s="3">
        <f t="shared" si="21"/>
        <v>5.9732454038611808E-36</v>
      </c>
      <c r="L83" s="3">
        <f t="shared" si="22"/>
        <v>8.2998997185626003E-35</v>
      </c>
      <c r="M83" s="2">
        <f t="shared" si="23"/>
        <v>2.8585340436223157E-42</v>
      </c>
      <c r="N83" s="4">
        <f t="shared" si="24"/>
        <v>503.36598061992123</v>
      </c>
      <c r="O83" s="1">
        <f t="shared" si="25"/>
        <v>1.7404744816281189E-43</v>
      </c>
      <c r="P83" s="3">
        <f t="shared" si="26"/>
        <v>14.393064261032901</v>
      </c>
    </row>
    <row r="84" spans="1:16" x14ac:dyDescent="0.2">
      <c r="A84">
        <v>69</v>
      </c>
      <c r="B84" s="8">
        <f t="shared" si="27"/>
        <v>4.0534883720930148</v>
      </c>
      <c r="C84" s="5">
        <v>565.10631999999998</v>
      </c>
      <c r="D84" s="4">
        <f t="shared" si="14"/>
        <v>23.771965000815563</v>
      </c>
      <c r="E84" s="4">
        <f t="shared" si="15"/>
        <v>450</v>
      </c>
      <c r="F84" s="4">
        <f t="shared" si="16"/>
        <v>503.36476267995198</v>
      </c>
      <c r="G84" s="3">
        <f t="shared" si="17"/>
        <v>6.7456684970445444</v>
      </c>
      <c r="H84" s="1">
        <f t="shared" si="18"/>
        <v>0.10925653303620457</v>
      </c>
      <c r="I84" s="1">
        <f t="shared" si="19"/>
        <v>7.6246858952151233E-49</v>
      </c>
      <c r="J84" s="1">
        <f t="shared" si="20"/>
        <v>0.10925653303620457</v>
      </c>
      <c r="K84" s="3">
        <f t="shared" si="21"/>
        <v>1.9460711589137836E-41</v>
      </c>
      <c r="L84" s="3">
        <f t="shared" si="22"/>
        <v>2.871739279336907E-40</v>
      </c>
      <c r="M84" s="2">
        <f t="shared" si="23"/>
        <v>8.7744359924489946E-48</v>
      </c>
      <c r="N84" s="4">
        <f t="shared" si="24"/>
        <v>503.36598061992123</v>
      </c>
      <c r="O84" s="1">
        <f t="shared" si="25"/>
        <v>7.5958673430169048E-49</v>
      </c>
      <c r="P84" s="3">
        <f t="shared" si="26"/>
        <v>6.7454023638725245</v>
      </c>
    </row>
    <row r="85" spans="1:16" x14ac:dyDescent="0.2">
      <c r="A85">
        <v>70</v>
      </c>
      <c r="B85" s="8">
        <f t="shared" si="27"/>
        <v>4.061627906976736</v>
      </c>
      <c r="C85" s="5">
        <v>552.66454999999996</v>
      </c>
      <c r="D85" s="4">
        <f t="shared" si="14"/>
        <v>23.508818558149621</v>
      </c>
      <c r="E85" s="4">
        <f t="shared" si="15"/>
        <v>450</v>
      </c>
      <c r="F85" s="4">
        <f t="shared" si="16"/>
        <v>503.36476267995198</v>
      </c>
      <c r="G85" s="3">
        <f t="shared" si="17"/>
        <v>4.3977292008361371</v>
      </c>
      <c r="H85" s="1">
        <f t="shared" si="18"/>
        <v>8.9203816890459114E-2</v>
      </c>
      <c r="I85" s="1">
        <f t="shared" si="19"/>
        <v>1.5962490453237748E-54</v>
      </c>
      <c r="J85" s="1">
        <f t="shared" si="20"/>
        <v>8.9203816890459114E-2</v>
      </c>
      <c r="K85" s="3">
        <f t="shared" si="21"/>
        <v>3.5187701948585309E-47</v>
      </c>
      <c r="L85" s="3">
        <f t="shared" si="22"/>
        <v>5.4954817127713528E-46</v>
      </c>
      <c r="M85" s="2">
        <f t="shared" si="23"/>
        <v>1.4998019910272093E-53</v>
      </c>
      <c r="N85" s="4">
        <f t="shared" si="24"/>
        <v>503.36598061992123</v>
      </c>
      <c r="O85" s="1">
        <f t="shared" si="25"/>
        <v>1.589502725230149E-54</v>
      </c>
      <c r="P85" s="3">
        <f t="shared" si="26"/>
        <v>4.3975119137321839</v>
      </c>
    </row>
    <row r="86" spans="1:16" x14ac:dyDescent="0.2">
      <c r="A86">
        <v>71</v>
      </c>
      <c r="B86" s="8">
        <f t="shared" si="27"/>
        <v>4.0697674418604572</v>
      </c>
      <c r="C86" s="5">
        <v>543.03052000000002</v>
      </c>
      <c r="D86" s="4">
        <f t="shared" si="14"/>
        <v>23.303015255541503</v>
      </c>
      <c r="E86" s="4">
        <f t="shared" si="15"/>
        <v>450</v>
      </c>
      <c r="F86" s="4">
        <f t="shared" si="16"/>
        <v>503.36476267995198</v>
      </c>
      <c r="G86" s="3">
        <f t="shared" si="17"/>
        <v>2.8973920356685383</v>
      </c>
      <c r="H86" s="1">
        <f t="shared" si="18"/>
        <v>7.3045171236504433E-2</v>
      </c>
      <c r="I86" s="1">
        <f t="shared" si="19"/>
        <v>1.6023760190521314E-60</v>
      </c>
      <c r="J86" s="1">
        <f t="shared" si="20"/>
        <v>7.3045171236504433E-2</v>
      </c>
      <c r="K86" s="3">
        <f t="shared" si="21"/>
        <v>3.050564247864736E-53</v>
      </c>
      <c r="L86" s="3">
        <f t="shared" si="22"/>
        <v>5.0267987333450857E-52</v>
      </c>
      <c r="M86" s="2">
        <f t="shared" si="23"/>
        <v>1.2328373576511919E-59</v>
      </c>
      <c r="N86" s="4">
        <f t="shared" si="24"/>
        <v>503.36598061992123</v>
      </c>
      <c r="O86" s="1">
        <f t="shared" si="25"/>
        <v>1.5948482873688873E-60</v>
      </c>
      <c r="P86" s="3">
        <f t="shared" si="26"/>
        <v>2.8972141091329844</v>
      </c>
    </row>
    <row r="87" spans="1:16" x14ac:dyDescent="0.2">
      <c r="A87">
        <v>72</v>
      </c>
      <c r="B87" s="8">
        <f t="shared" si="27"/>
        <v>4.0779069767441785</v>
      </c>
      <c r="C87" s="5">
        <v>533.39777000000004</v>
      </c>
      <c r="D87" s="4">
        <f t="shared" si="14"/>
        <v>23.09540582020589</v>
      </c>
      <c r="E87" s="4">
        <f t="shared" si="15"/>
        <v>450</v>
      </c>
      <c r="F87" s="4">
        <f t="shared" si="16"/>
        <v>503.36476267995198</v>
      </c>
      <c r="G87" s="3">
        <f t="shared" si="17"/>
        <v>1.6910110604438036</v>
      </c>
      <c r="H87" s="1">
        <f t="shared" si="18"/>
        <v>5.6305086014979119E-2</v>
      </c>
      <c r="I87" s="1">
        <f t="shared" si="19"/>
        <v>7.7128221294214289E-67</v>
      </c>
      <c r="J87" s="1">
        <f t="shared" si="20"/>
        <v>5.6305086014979119E-2</v>
      </c>
      <c r="K87" s="3">
        <f t="shared" si="21"/>
        <v>1.1905125774370706E-59</v>
      </c>
      <c r="L87" s="3">
        <f t="shared" si="22"/>
        <v>2.0641787440984192E-58</v>
      </c>
      <c r="M87" s="2">
        <f t="shared" si="23"/>
        <v>4.5741539769447453E-66</v>
      </c>
      <c r="N87" s="4">
        <f t="shared" si="24"/>
        <v>503.36598061992123</v>
      </c>
      <c r="O87" s="1">
        <f t="shared" si="25"/>
        <v>7.6727609906058259E-67</v>
      </c>
      <c r="P87" s="3">
        <f t="shared" si="26"/>
        <v>1.690873910795341</v>
      </c>
    </row>
    <row r="88" spans="1:16" x14ac:dyDescent="0.2">
      <c r="A88">
        <v>73</v>
      </c>
      <c r="B88" s="8">
        <f t="shared" si="27"/>
        <v>4.0860465116278997</v>
      </c>
      <c r="C88" s="5">
        <v>522.39899000000003</v>
      </c>
      <c r="D88" s="4">
        <f t="shared" si="14"/>
        <v>22.856049308662246</v>
      </c>
      <c r="E88" s="4">
        <f t="shared" si="15"/>
        <v>450</v>
      </c>
      <c r="F88" s="4">
        <f t="shared" si="16"/>
        <v>503.36476267995198</v>
      </c>
      <c r="G88" s="3">
        <f t="shared" si="17"/>
        <v>0.69353466719233803</v>
      </c>
      <c r="H88" s="1">
        <f t="shared" si="18"/>
        <v>3.6436187060867112E-2</v>
      </c>
      <c r="I88" s="1">
        <f t="shared" si="19"/>
        <v>1.7801118369848625E-73</v>
      </c>
      <c r="J88" s="1">
        <f t="shared" si="20"/>
        <v>3.6436187060867112E-2</v>
      </c>
      <c r="K88" s="3">
        <f t="shared" si="21"/>
        <v>1.8657178385380057E-66</v>
      </c>
      <c r="L88" s="3">
        <f t="shared" si="22"/>
        <v>3.3953460524373101E-65</v>
      </c>
      <c r="M88" s="2">
        <f t="shared" si="23"/>
        <v>6.8317198502372559E-73</v>
      </c>
      <c r="N88" s="4">
        <f t="shared" si="24"/>
        <v>503.36598061992123</v>
      </c>
      <c r="O88" s="1">
        <f t="shared" si="25"/>
        <v>1.7699384245391313E-73</v>
      </c>
      <c r="P88" s="3">
        <f t="shared" si="26"/>
        <v>0.69344591585479032</v>
      </c>
    </row>
    <row r="89" spans="1:16" x14ac:dyDescent="0.2">
      <c r="A89">
        <v>74</v>
      </c>
      <c r="B89" s="8">
        <f t="shared" si="27"/>
        <v>4.0941860465116209</v>
      </c>
      <c r="C89" s="5">
        <v>515.21478000000002</v>
      </c>
      <c r="D89" s="4">
        <f t="shared" si="14"/>
        <v>22.698343111337444</v>
      </c>
      <c r="E89" s="4">
        <f t="shared" si="15"/>
        <v>450</v>
      </c>
      <c r="F89" s="4">
        <f t="shared" si="16"/>
        <v>503.36476267995198</v>
      </c>
      <c r="G89" s="3">
        <f t="shared" si="17"/>
        <v>0.27255217811383153</v>
      </c>
      <c r="H89" s="1">
        <f t="shared" si="18"/>
        <v>2.3000150189883991E-2</v>
      </c>
      <c r="I89" s="1">
        <f t="shared" si="19"/>
        <v>1.9700005762393614E-80</v>
      </c>
      <c r="J89" s="1">
        <f t="shared" si="20"/>
        <v>2.3000150189883991E-2</v>
      </c>
      <c r="K89" s="3">
        <f t="shared" si="21"/>
        <v>1.3645716965202894E-73</v>
      </c>
      <c r="L89" s="3">
        <f t="shared" si="22"/>
        <v>2.600654597725092E-72</v>
      </c>
      <c r="M89" s="2">
        <f t="shared" si="23"/>
        <v>4.7725101737239157E-80</v>
      </c>
      <c r="N89" s="4">
        <f t="shared" si="24"/>
        <v>503.36598061992123</v>
      </c>
      <c r="O89" s="1">
        <f t="shared" si="25"/>
        <v>1.9576670876298587E-80</v>
      </c>
      <c r="P89" s="3">
        <f t="shared" si="26"/>
        <v>0.27249615538854582</v>
      </c>
    </row>
    <row r="90" spans="1:16" x14ac:dyDescent="0.2">
      <c r="A90">
        <v>75</v>
      </c>
      <c r="B90" s="8">
        <f t="shared" si="27"/>
        <v>4.1023255813953421</v>
      </c>
      <c r="C90" s="5">
        <v>508.97323999999998</v>
      </c>
      <c r="D90" s="4">
        <f t="shared" si="14"/>
        <v>22.560435279488736</v>
      </c>
      <c r="E90" s="4">
        <f t="shared" si="15"/>
        <v>450</v>
      </c>
      <c r="F90" s="4">
        <f t="shared" si="16"/>
        <v>503.36476267995198</v>
      </c>
      <c r="G90" s="3">
        <f t="shared" si="17"/>
        <v>6.1800926605675273E-2</v>
      </c>
      <c r="H90" s="1">
        <f t="shared" si="18"/>
        <v>1.1019198809053292E-2</v>
      </c>
      <c r="I90" s="1">
        <f t="shared" si="19"/>
        <v>1.0453711523077055E-87</v>
      </c>
      <c r="J90" s="1">
        <f t="shared" si="20"/>
        <v>1.1019198809053292E-2</v>
      </c>
      <c r="K90" s="3">
        <f t="shared" si="21"/>
        <v>3.6247539260369235E-81</v>
      </c>
      <c r="L90" s="3">
        <f t="shared" si="22"/>
        <v>7.2197754898465713E-80</v>
      </c>
      <c r="M90" s="2">
        <f t="shared" si="23"/>
        <v>1.2133060627287226E-87</v>
      </c>
      <c r="N90" s="4">
        <f t="shared" si="24"/>
        <v>503.36598061992123</v>
      </c>
      <c r="O90" s="1">
        <f t="shared" si="25"/>
        <v>1.0382303385796629E-87</v>
      </c>
      <c r="P90" s="3">
        <f t="shared" si="26"/>
        <v>6.1774088074809323E-2</v>
      </c>
    </row>
    <row r="91" spans="1:16" x14ac:dyDescent="0.2">
      <c r="A91">
        <v>76</v>
      </c>
      <c r="B91" s="8">
        <f t="shared" si="27"/>
        <v>4.1104651162790633</v>
      </c>
      <c r="C91" s="5">
        <v>498.54809999999998</v>
      </c>
      <c r="D91" s="4">
        <f t="shared" si="14"/>
        <v>22.328190701442875</v>
      </c>
      <c r="E91" s="4">
        <f t="shared" si="15"/>
        <v>450</v>
      </c>
      <c r="F91" s="4">
        <f t="shared" si="16"/>
        <v>503.36476267995198</v>
      </c>
      <c r="G91" s="3">
        <f t="shared" si="17"/>
        <v>4.6535608845851402E-2</v>
      </c>
      <c r="H91" s="1">
        <f t="shared" si="18"/>
        <v>-9.6613800753668558E-3</v>
      </c>
      <c r="I91" s="1">
        <f t="shared" si="19"/>
        <v>2.6598660261439895E-95</v>
      </c>
      <c r="J91" s="1">
        <f t="shared" si="20"/>
        <v>-9.6613800753668558E-3</v>
      </c>
      <c r="K91" s="3">
        <f t="shared" si="21"/>
        <v>-8.4336245314593283E-89</v>
      </c>
      <c r="L91" s="3">
        <f t="shared" si="22"/>
        <v>-1.7522852530291449E-87</v>
      </c>
      <c r="M91" s="2">
        <f t="shared" si="23"/>
        <v>-2.7067538770554356E-95</v>
      </c>
      <c r="N91" s="4">
        <f t="shared" si="24"/>
        <v>503.36598061992123</v>
      </c>
      <c r="O91" s="1">
        <f t="shared" si="25"/>
        <v>2.6401146405850379E-95</v>
      </c>
      <c r="P91" s="3">
        <f t="shared" si="26"/>
        <v>4.6559145783150735E-2</v>
      </c>
    </row>
    <row r="92" spans="1:16" x14ac:dyDescent="0.2">
      <c r="A92">
        <v>77</v>
      </c>
      <c r="B92" s="8">
        <f t="shared" si="27"/>
        <v>4.1186046511627845</v>
      </c>
      <c r="C92" s="5">
        <v>493.98809999999997</v>
      </c>
      <c r="D92" s="4">
        <f t="shared" si="14"/>
        <v>22.225843066124622</v>
      </c>
      <c r="E92" s="4">
        <f t="shared" si="15"/>
        <v>450</v>
      </c>
      <c r="F92" s="4">
        <f t="shared" si="16"/>
        <v>503.36476267995198</v>
      </c>
      <c r="G92" s="3">
        <f t="shared" si="17"/>
        <v>0.17798364578742837</v>
      </c>
      <c r="H92" s="1">
        <f t="shared" si="18"/>
        <v>-1.8981555790416826E-2</v>
      </c>
      <c r="I92" s="1">
        <f t="shared" si="19"/>
        <v>3.2451449971554563E-103</v>
      </c>
      <c r="J92" s="1">
        <f t="shared" si="20"/>
        <v>-1.8981555790416826E-2</v>
      </c>
      <c r="K92" s="3">
        <f t="shared" si="21"/>
        <v>-2.1047567982759091E-96</v>
      </c>
      <c r="L92" s="3">
        <f t="shared" si="22"/>
        <v>-4.5539780916772352E-95</v>
      </c>
      <c r="M92" s="2">
        <f t="shared" si="23"/>
        <v>-6.4880733317140594E-103</v>
      </c>
      <c r="N92" s="4">
        <f t="shared" si="24"/>
        <v>503.36598061992123</v>
      </c>
      <c r="O92" s="1">
        <f t="shared" si="25"/>
        <v>3.2190376007667614E-103</v>
      </c>
      <c r="P92" s="3">
        <f t="shared" si="26"/>
        <v>0.17802988558124117</v>
      </c>
    </row>
    <row r="93" spans="1:16" x14ac:dyDescent="0.2">
      <c r="A93">
        <v>78</v>
      </c>
      <c r="B93" s="8">
        <f t="shared" si="27"/>
        <v>4.1267441860465057</v>
      </c>
      <c r="C93" s="5">
        <v>487.84575999999998</v>
      </c>
      <c r="D93" s="4">
        <f t="shared" si="14"/>
        <v>22.087230700112677</v>
      </c>
      <c r="E93" s="4">
        <f t="shared" si="15"/>
        <v>450</v>
      </c>
      <c r="F93" s="4">
        <f t="shared" si="16"/>
        <v>503.36476267995198</v>
      </c>
      <c r="G93" s="3">
        <f t="shared" si="17"/>
        <v>0.49367948627934627</v>
      </c>
      <c r="H93" s="1">
        <f t="shared" si="18"/>
        <v>-3.1811289453355089E-2</v>
      </c>
      <c r="I93" s="1">
        <f t="shared" si="19"/>
        <v>1.898425432811332E-111</v>
      </c>
      <c r="J93" s="1">
        <f t="shared" si="20"/>
        <v>-3.1811289453355089E-2</v>
      </c>
      <c r="K93" s="3">
        <f t="shared" si="21"/>
        <v>-2.145121979480164E-104</v>
      </c>
      <c r="L93" s="3">
        <f t="shared" si="22"/>
        <v>-4.8255992561653262E-103</v>
      </c>
      <c r="M93" s="2">
        <f t="shared" si="23"/>
        <v>-6.3609891453396072E-111</v>
      </c>
      <c r="N93" s="4">
        <f t="shared" si="24"/>
        <v>503.36598061992123</v>
      </c>
      <c r="O93" s="1">
        <f t="shared" si="25"/>
        <v>1.881930183741906E-111</v>
      </c>
      <c r="P93" s="3">
        <f t="shared" si="26"/>
        <v>0.49375697780181316</v>
      </c>
    </row>
    <row r="94" spans="1:16" x14ac:dyDescent="0.2">
      <c r="A94">
        <v>79</v>
      </c>
      <c r="B94" s="8">
        <f t="shared" si="27"/>
        <v>4.1348837209302269</v>
      </c>
      <c r="C94" s="5">
        <v>474.2081</v>
      </c>
      <c r="D94" s="4">
        <f t="shared" si="14"/>
        <v>21.776319707425312</v>
      </c>
      <c r="E94" s="4">
        <f t="shared" si="15"/>
        <v>450</v>
      </c>
      <c r="F94" s="4">
        <f t="shared" si="16"/>
        <v>503.36476267995198</v>
      </c>
      <c r="G94" s="3">
        <f t="shared" si="17"/>
        <v>1.7926960307774256</v>
      </c>
      <c r="H94" s="1">
        <f t="shared" si="18"/>
        <v>-6.148495287185516E-2</v>
      </c>
      <c r="I94" s="1">
        <f t="shared" si="19"/>
        <v>5.3252263633468198E-120</v>
      </c>
      <c r="J94" s="1">
        <f t="shared" si="20"/>
        <v>-6.148495287185516E-2</v>
      </c>
      <c r="K94" s="3">
        <f t="shared" si="21"/>
        <v>-1.207248007085075E-112</v>
      </c>
      <c r="L94" s="3">
        <f t="shared" si="22"/>
        <v>-2.8194849108712929E-111</v>
      </c>
      <c r="M94" s="2">
        <f t="shared" si="23"/>
        <v>-3.4487106293554681E-119</v>
      </c>
      <c r="N94" s="4">
        <f t="shared" si="24"/>
        <v>503.36598061992123</v>
      </c>
      <c r="O94" s="1">
        <f t="shared" si="25"/>
        <v>5.2753971475973434E-120</v>
      </c>
      <c r="P94" s="3">
        <f t="shared" si="26"/>
        <v>1.7928458038687614</v>
      </c>
    </row>
    <row r="95" spans="1:16" x14ac:dyDescent="0.2">
      <c r="A95">
        <v>80</v>
      </c>
      <c r="B95" s="8">
        <f t="shared" si="27"/>
        <v>4.1430232558139481</v>
      </c>
      <c r="C95" s="5">
        <v>468.00815</v>
      </c>
      <c r="D95" s="4">
        <f t="shared" si="14"/>
        <v>21.633496018905497</v>
      </c>
      <c r="E95" s="4">
        <f t="shared" si="15"/>
        <v>450</v>
      </c>
      <c r="F95" s="4">
        <f t="shared" si="16"/>
        <v>503.36476267995198</v>
      </c>
      <c r="G95" s="3">
        <f t="shared" si="17"/>
        <v>2.6710860915566133</v>
      </c>
      <c r="H95" s="1">
        <f t="shared" si="18"/>
        <v>-7.5547002076677472E-2</v>
      </c>
      <c r="I95" s="1">
        <f t="shared" si="19"/>
        <v>7.1625504888774138E-129</v>
      </c>
      <c r="J95" s="1">
        <f t="shared" si="20"/>
        <v>-7.5547002076677472E-2</v>
      </c>
      <c r="K95" s="3">
        <f t="shared" si="21"/>
        <v>-2.0682518175384516E-121</v>
      </c>
      <c r="L95" s="3">
        <f t="shared" si="22"/>
        <v>-5.0079592417467919E-120</v>
      </c>
      <c r="M95" s="2">
        <f t="shared" si="23"/>
        <v>-5.6994738974693354E-128</v>
      </c>
      <c r="N95" s="4">
        <f t="shared" si="24"/>
        <v>503.36598061992123</v>
      </c>
      <c r="O95" s="1">
        <f t="shared" si="25"/>
        <v>7.090567678002363E-129</v>
      </c>
      <c r="P95" s="3">
        <f t="shared" si="26"/>
        <v>2.6712701181529415</v>
      </c>
    </row>
    <row r="96" spans="1:16" x14ac:dyDescent="0.2">
      <c r="A96">
        <v>81</v>
      </c>
      <c r="B96" s="8">
        <f t="shared" si="27"/>
        <v>4.1511627906976694</v>
      </c>
      <c r="C96" s="5">
        <v>459.59323000000001</v>
      </c>
      <c r="D96" s="4">
        <f t="shared" si="14"/>
        <v>21.438125617693352</v>
      </c>
      <c r="E96" s="4">
        <f t="shared" si="15"/>
        <v>450</v>
      </c>
      <c r="F96" s="4">
        <f t="shared" si="16"/>
        <v>503.36476267995198</v>
      </c>
      <c r="G96" s="3">
        <f t="shared" si="17"/>
        <v>4.1687887203040477</v>
      </c>
      <c r="H96" s="1">
        <f t="shared" si="18"/>
        <v>-9.5239724658154737E-2</v>
      </c>
      <c r="I96" s="1">
        <f t="shared" si="19"/>
        <v>4.6193664124256378E-138</v>
      </c>
      <c r="J96" s="1">
        <f t="shared" si="20"/>
        <v>-9.5239724658154737E-2</v>
      </c>
      <c r="K96" s="3">
        <f t="shared" si="21"/>
        <v>-1.7410248822288811E-130</v>
      </c>
      <c r="L96" s="3">
        <f t="shared" si="22"/>
        <v>-4.3651374966006569E-129</v>
      </c>
      <c r="M96" s="2">
        <f t="shared" si="23"/>
        <v>-4.6339397319532254E-137</v>
      </c>
      <c r="N96" s="4">
        <f t="shared" si="24"/>
        <v>503.36598061992123</v>
      </c>
      <c r="O96" s="1">
        <f t="shared" si="25"/>
        <v>4.5696301076723654E-138</v>
      </c>
      <c r="P96" s="3">
        <f t="shared" si="26"/>
        <v>4.1690207160662789</v>
      </c>
    </row>
    <row r="97" spans="1:16" x14ac:dyDescent="0.2">
      <c r="A97">
        <v>82</v>
      </c>
      <c r="B97" s="8">
        <f t="shared" si="27"/>
        <v>4.1593023255813906</v>
      </c>
      <c r="C97" s="5">
        <v>458.66530999999998</v>
      </c>
      <c r="D97" s="4">
        <f t="shared" si="14"/>
        <v>21.416472865530402</v>
      </c>
      <c r="E97" s="4">
        <f t="shared" si="15"/>
        <v>450</v>
      </c>
      <c r="F97" s="4">
        <f t="shared" si="16"/>
        <v>503.36476267995198</v>
      </c>
      <c r="G97" s="3">
        <f t="shared" si="17"/>
        <v>4.3562070780702129</v>
      </c>
      <c r="H97" s="1">
        <f t="shared" si="18"/>
        <v>-9.745549032245758E-2</v>
      </c>
      <c r="I97" s="1">
        <f t="shared" si="19"/>
        <v>1.4285065009675045E-147</v>
      </c>
      <c r="J97" s="1">
        <f t="shared" si="20"/>
        <v>-9.745549032245758E-2</v>
      </c>
      <c r="K97" s="3">
        <f t="shared" si="21"/>
        <v>-5.6973437886871765E-140</v>
      </c>
      <c r="L97" s="3">
        <f t="shared" si="22"/>
        <v>-1.477371190422652E-138</v>
      </c>
      <c r="M97" s="2">
        <f t="shared" si="23"/>
        <v>-1.4663524520155639E-146</v>
      </c>
      <c r="N97" s="4">
        <f t="shared" si="24"/>
        <v>503.36598061992123</v>
      </c>
      <c r="O97" s="1">
        <f t="shared" si="25"/>
        <v>1.4120669289705113E-147</v>
      </c>
      <c r="P97" s="3">
        <f t="shared" si="26"/>
        <v>4.3564444711781034</v>
      </c>
    </row>
    <row r="98" spans="1:16" x14ac:dyDescent="0.2">
      <c r="A98">
        <v>83</v>
      </c>
      <c r="B98" s="8">
        <f t="shared" si="27"/>
        <v>4.1674418604651118</v>
      </c>
      <c r="C98" s="5">
        <v>459.03827000000001</v>
      </c>
      <c r="D98" s="4">
        <f t="shared" si="14"/>
        <v>21.425178412325998</v>
      </c>
      <c r="E98" s="4">
        <f t="shared" si="15"/>
        <v>450</v>
      </c>
      <c r="F98" s="4">
        <f t="shared" si="16"/>
        <v>503.36476267995198</v>
      </c>
      <c r="G98" s="3">
        <f t="shared" si="17"/>
        <v>4.2803358275680061</v>
      </c>
      <c r="H98" s="1">
        <f t="shared" si="18"/>
        <v>-9.6563828283755024E-2</v>
      </c>
      <c r="I98" s="1">
        <f t="shared" si="19"/>
        <v>2.1182007770101763E-157</v>
      </c>
      <c r="J98" s="1">
        <f t="shared" si="20"/>
        <v>-9.6563828283755024E-2</v>
      </c>
      <c r="K98" s="3">
        <f t="shared" si="21"/>
        <v>-8.6471176669109422E-150</v>
      </c>
      <c r="L98" s="3">
        <f t="shared" si="22"/>
        <v>-2.3165144024378326E-148</v>
      </c>
      <c r="M98" s="2">
        <f t="shared" si="23"/>
        <v>-2.1544252769156937E-156</v>
      </c>
      <c r="N98" s="4">
        <f t="shared" si="24"/>
        <v>503.36598061992123</v>
      </c>
      <c r="O98" s="1">
        <f t="shared" si="25"/>
        <v>2.0922024705956625E-157</v>
      </c>
      <c r="P98" s="3">
        <f t="shared" si="26"/>
        <v>4.2805710486915984</v>
      </c>
    </row>
    <row r="99" spans="1:16" x14ac:dyDescent="0.2">
      <c r="A99">
        <v>84</v>
      </c>
      <c r="B99" s="8">
        <f t="shared" si="27"/>
        <v>4.175581395348833</v>
      </c>
      <c r="C99" s="5">
        <v>452.39569</v>
      </c>
      <c r="D99" s="4">
        <f t="shared" si="14"/>
        <v>21.269595435738783</v>
      </c>
      <c r="E99" s="4">
        <f t="shared" si="15"/>
        <v>450</v>
      </c>
      <c r="F99" s="4">
        <f t="shared" si="16"/>
        <v>503.36476267995198</v>
      </c>
      <c r="G99" s="3">
        <f t="shared" si="17"/>
        <v>5.7424206889641818</v>
      </c>
      <c r="H99" s="1">
        <f t="shared" si="18"/>
        <v>-0.11266480606822751</v>
      </c>
      <c r="I99" s="1">
        <f t="shared" si="19"/>
        <v>1.5060421191312329E-167</v>
      </c>
      <c r="J99" s="1">
        <f t="shared" si="20"/>
        <v>-0.11266480606822751</v>
      </c>
      <c r="K99" s="3">
        <f t="shared" si="21"/>
        <v>-7.4024802250994962E-160</v>
      </c>
      <c r="L99" s="3">
        <f t="shared" si="22"/>
        <v>-2.0466323438099688E-158</v>
      </c>
      <c r="M99" s="2">
        <f t="shared" si="23"/>
        <v>-1.7872085319274345E-166</v>
      </c>
      <c r="N99" s="4">
        <f t="shared" si="24"/>
        <v>503.36598061992123</v>
      </c>
      <c r="O99" s="1">
        <f t="shared" si="25"/>
        <v>1.4863679542665663E-167</v>
      </c>
      <c r="P99" s="3">
        <f t="shared" si="26"/>
        <v>5.7426951301839972</v>
      </c>
    </row>
    <row r="100" spans="1:16" x14ac:dyDescent="0.2">
      <c r="A100">
        <v>85</v>
      </c>
      <c r="B100" s="8">
        <f t="shared" si="27"/>
        <v>4.1837209302325542</v>
      </c>
      <c r="C100" s="5">
        <v>448.79797000000002</v>
      </c>
      <c r="D100" s="4">
        <f t="shared" si="14"/>
        <v>21.184852371446915</v>
      </c>
      <c r="E100" s="4">
        <f t="shared" si="15"/>
        <v>450</v>
      </c>
      <c r="F100" s="4">
        <f t="shared" si="16"/>
        <v>503.36476267995198</v>
      </c>
      <c r="G100" s="3">
        <f t="shared" si="17"/>
        <v>6.6344659789277989</v>
      </c>
      <c r="H100" s="1">
        <f t="shared" si="18"/>
        <v>-0.12158431260273295</v>
      </c>
      <c r="I100" s="1">
        <f t="shared" si="19"/>
        <v>5.134429625861806E-178</v>
      </c>
      <c r="J100" s="1">
        <f t="shared" si="20"/>
        <v>-0.12158431260273295</v>
      </c>
      <c r="K100" s="3">
        <f t="shared" si="21"/>
        <v>-2.8078053647731961E-170</v>
      </c>
      <c r="L100" s="3">
        <f t="shared" si="22"/>
        <v>-8.0040268462354032E-169</v>
      </c>
      <c r="M100" s="2">
        <f t="shared" si="23"/>
        <v>-6.5753607839273595E-177</v>
      </c>
      <c r="N100" s="4">
        <f t="shared" si="24"/>
        <v>503.36598061992123</v>
      </c>
      <c r="O100" s="1">
        <f t="shared" si="25"/>
        <v>5.0631774732543977E-178</v>
      </c>
      <c r="P100" s="3">
        <f t="shared" si="26"/>
        <v>6.6347621470209281</v>
      </c>
    </row>
    <row r="101" spans="1:16" x14ac:dyDescent="0.2">
      <c r="A101">
        <v>86</v>
      </c>
      <c r="B101" s="8">
        <f t="shared" si="27"/>
        <v>4.1918604651162754</v>
      </c>
      <c r="C101" s="5">
        <v>444.98766999999998</v>
      </c>
      <c r="D101" s="4">
        <f t="shared" si="14"/>
        <v>21.094730858676535</v>
      </c>
      <c r="E101" s="4">
        <f t="shared" si="15"/>
        <v>450</v>
      </c>
      <c r="F101" s="4">
        <f t="shared" si="16"/>
        <v>503.36476267995198</v>
      </c>
      <c r="G101" s="3">
        <f t="shared" si="17"/>
        <v>7.6583806238130263</v>
      </c>
      <c r="H101" s="1">
        <f t="shared" si="18"/>
        <v>-0.13118811287501964</v>
      </c>
      <c r="I101" s="1">
        <f t="shared" si="19"/>
        <v>8.3932930453296871E-189</v>
      </c>
      <c r="J101" s="1">
        <f t="shared" si="20"/>
        <v>-0.13118811287501964</v>
      </c>
      <c r="K101" s="3">
        <f t="shared" si="21"/>
        <v>-5.1012601032390838E-181</v>
      </c>
      <c r="L101" s="3">
        <f t="shared" si="22"/>
        <v>-1.4979697022068688E-179</v>
      </c>
      <c r="M101" s="2">
        <f t="shared" si="23"/>
        <v>-1.159782920911939E-187</v>
      </c>
      <c r="N101" s="4">
        <f t="shared" si="24"/>
        <v>503.36598061992123</v>
      </c>
      <c r="O101" s="1">
        <f t="shared" si="25"/>
        <v>8.2697839091485598E-189</v>
      </c>
      <c r="P101" s="3">
        <f t="shared" si="26"/>
        <v>7.6587001856388746</v>
      </c>
    </row>
  </sheetData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2016-01-12T09:37:45Z</dcterms:created>
  <dcterms:modified xsi:type="dcterms:W3CDTF">2016-01-12T17:02:12Z</dcterms:modified>
</cp:coreProperties>
</file>